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0" windowWidth="11625" windowHeight="9075" tabRatio="601" activeTab="5"/>
  </bookViews>
  <sheets>
    <sheet name="eredeti" sheetId="1" r:id="rId1"/>
    <sheet name="április" sheetId="2" r:id="rId2"/>
    <sheet name="június" sheetId="3" r:id="rId3"/>
    <sheet name="szept" sheetId="4" r:id="rId4"/>
    <sheet name="dec" sheetId="5" r:id="rId5"/>
    <sheet name="febr" sheetId="6" r:id="rId6"/>
  </sheets>
  <definedNames>
    <definedName name="_xlnm.Print_Area" localSheetId="1">'április'!$A$1:$D$35</definedName>
    <definedName name="_xlnm.Print_Area" localSheetId="4">'dec'!$A$1:$D$35</definedName>
    <definedName name="_xlnm.Print_Area" localSheetId="0">'eredeti'!$A$1:$D$35</definedName>
    <definedName name="_xlnm.Print_Area" localSheetId="5">'febr'!$A$1:$D$35</definedName>
    <definedName name="_xlnm.Print_Area" localSheetId="2">'június'!$A$1:$D$36</definedName>
    <definedName name="_xlnm.Print_Area" localSheetId="3">'szept'!$A$1:$D$35</definedName>
  </definedNames>
  <calcPr fullCalcOnLoad="1"/>
</workbook>
</file>

<file path=xl/sharedStrings.xml><?xml version="1.0" encoding="utf-8"?>
<sst xmlns="http://schemas.openxmlformats.org/spreadsheetml/2006/main" count="298" uniqueCount="50">
  <si>
    <t>Megnevezés</t>
  </si>
  <si>
    <t>Intézményi működési bevételek</t>
  </si>
  <si>
    <t>Önkormányzatok sajátos működési bevételei</t>
  </si>
  <si>
    <t>Működési célú költségvetési támogatás</t>
  </si>
  <si>
    <t>Működési célú előző évi pénzmaradvány igénybevétele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</si>
  <si>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</si>
  <si>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</si>
  <si>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</si>
  <si>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</si>
  <si>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</si>
  <si>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Önkormányzatok felhalmozási és tőkejellegű bevételei</t>
  </si>
  <si>
    <t xml:space="preserve">Fejlesztési célú támogatások </t>
  </si>
  <si>
    <t>Felhalmozási kiadások (ÁFÁ-val együtt)</t>
  </si>
  <si>
    <t>Felújítási kiadások  (ÁFÁ-val együtt)</t>
  </si>
  <si>
    <t>Felhalmozási célú pénzeszköz átadás</t>
  </si>
  <si>
    <t xml:space="preserve"> </t>
  </si>
  <si>
    <t>előirányzat</t>
  </si>
  <si>
    <t>alakulását bemutató mérleg</t>
  </si>
  <si>
    <t>Adatok E Ft-ban</t>
  </si>
  <si>
    <t xml:space="preserve">Önkormányzat bevételei   Ö S S Z E S E N  </t>
  </si>
  <si>
    <t xml:space="preserve">Felhalmozási célú kiadások  ö s s z e s e n  </t>
  </si>
  <si>
    <t xml:space="preserve">Önkormányzat kiadásai  Ö S S Z E S E N  </t>
  </si>
  <si>
    <t xml:space="preserve">Felhalmozási célú bevételek  ö s s z e s e n </t>
  </si>
  <si>
    <t>Működési célú kiadások  ö s s z e s e n</t>
  </si>
  <si>
    <t xml:space="preserve">Működési célú bevételek  ö s s z e s e n  </t>
  </si>
  <si>
    <t xml:space="preserve">         Illetékbevétel</t>
  </si>
  <si>
    <t xml:space="preserve">        Személyi jövedelemadó</t>
  </si>
  <si>
    <t xml:space="preserve">        Normatív állami hozzájárulás</t>
  </si>
  <si>
    <t xml:space="preserve">        Normatív kötött felhasználású támogatás</t>
  </si>
  <si>
    <t xml:space="preserve">       Színház központi támogatása</t>
  </si>
  <si>
    <t xml:space="preserve">       Címzett támogatás</t>
  </si>
  <si>
    <t>Előző évi pénzmaradvány</t>
  </si>
  <si>
    <t>I. Működési és felhalmozási célú bevételek</t>
  </si>
  <si>
    <t>II. Működési és felhalmozási célú kiadások</t>
  </si>
  <si>
    <t>Felhalmozási  tartalék</t>
  </si>
  <si>
    <t>Hitelek, értékpapírok kiadásai</t>
  </si>
  <si>
    <t>Működési bevétel fejlesztési célra</t>
  </si>
  <si>
    <t>Felhalmozási célú hitel, értékpapír bevétel</t>
  </si>
  <si>
    <t>Működési célú hitel,kölcsön, értékpapír bevétel</t>
  </si>
  <si>
    <t>Hitelek, kölcsönök, értékpapírok kiadásai</t>
  </si>
  <si>
    <t>Működési tartalék, pénzforg. nélk. kiadások</t>
  </si>
  <si>
    <t xml:space="preserve">     Központosított támogatás</t>
  </si>
  <si>
    <t xml:space="preserve"> A 2008. évi  működési és fejlesztési célú bevételek és kiadások</t>
  </si>
  <si>
    <t>Támogatás értékű működési bevétel</t>
  </si>
  <si>
    <t>Támogatás értékű felhalmozási bevétel</t>
  </si>
  <si>
    <t>2008.évi eredeti</t>
  </si>
  <si>
    <t>2008. évi eredeti</t>
  </si>
  <si>
    <t>2008.évi módosított</t>
  </si>
  <si>
    <t>2008. évi módosított</t>
  </si>
  <si>
    <t>TEKI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</si>
</sst>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3" fontId="1" fillId="2" borderId="13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5" xfId="0" applyFont="1" applyBorder="1" applyAlignment="1">
      <alignment horizontal="left"/>
    </xf>
    <xf numFmtId="0" fontId="1" fillId="2" borderId="2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Normal="90" zoomScaleSheetLayoutView="100" workbookViewId="0" topLeftCell="A4">
      <selection activeCell="B20" sqref="B20"/>
    </sheetView>
  </sheetViews>
  <sheetFormatPr defaultColWidth="8.796875" defaultRowHeight="15"/>
  <cols>
    <col min="1" max="1" width="45.19921875" style="0" customWidth="1"/>
    <col min="2" max="2" width="22.8984375" style="0" customWidth="1"/>
    <col min="3" max="3" width="46.19921875" style="0" customWidth="1"/>
    <col min="4" max="4" width="25.5" style="0" customWidth="1"/>
    <col min="5" max="5" width="12.3984375" style="0" customWidth="1"/>
    <col min="8" max="8" width="7.5" style="0" customWidth="1"/>
  </cols>
  <sheetData>
    <row r="1" spans="1:9" ht="22.5" customHeight="1">
      <c r="A1" s="95" t="s">
        <v>42</v>
      </c>
      <c r="B1" s="95"/>
      <c r="C1" s="95"/>
      <c r="D1" s="95"/>
      <c r="E1" s="2"/>
      <c r="H1" s="1"/>
      <c r="I1" s="1"/>
    </row>
    <row r="2" spans="1:9" ht="20.25">
      <c r="A2" s="95" t="s">
        <v>17</v>
      </c>
      <c r="B2" s="95"/>
      <c r="C2" s="95"/>
      <c r="D2" s="95"/>
      <c r="E2" s="2"/>
      <c r="F2" s="3"/>
      <c r="G2" s="3"/>
      <c r="H2" s="4"/>
      <c r="I2" s="4"/>
    </row>
    <row r="3" spans="1:9" ht="4.5" customHeight="1">
      <c r="A3" s="5"/>
      <c r="C3" s="1"/>
      <c r="D3" s="3"/>
      <c r="E3" s="6"/>
      <c r="F3" s="3"/>
      <c r="G3" s="3"/>
      <c r="H3" s="4"/>
      <c r="I3" s="4"/>
    </row>
    <row r="4" spans="1:8" ht="17.25" customHeight="1" thickBot="1">
      <c r="A4" s="49"/>
      <c r="D4" s="27" t="s">
        <v>18</v>
      </c>
      <c r="E4" s="17"/>
      <c r="F4" s="3"/>
      <c r="G4" s="3"/>
      <c r="H4" s="4"/>
    </row>
    <row r="5" spans="1:5" ht="15.75">
      <c r="A5" s="7"/>
      <c r="B5" s="20"/>
      <c r="C5" s="7"/>
      <c r="D5" s="20"/>
      <c r="E5" s="9"/>
    </row>
    <row r="6" spans="1:5" ht="13.5" customHeight="1">
      <c r="A6" s="8" t="s">
        <v>0</v>
      </c>
      <c r="B6" s="21" t="s">
        <v>45</v>
      </c>
      <c r="C6" s="8" t="s">
        <v>0</v>
      </c>
      <c r="D6" s="21" t="s">
        <v>46</v>
      </c>
      <c r="E6" s="17"/>
    </row>
    <row r="7" spans="1:5" ht="15.75">
      <c r="A7" s="10"/>
      <c r="B7" s="22" t="s">
        <v>16</v>
      </c>
      <c r="C7" s="10"/>
      <c r="D7" s="22" t="s">
        <v>16</v>
      </c>
      <c r="E7" s="9"/>
    </row>
    <row r="8" spans="1:5" ht="10.5" customHeight="1" thickBot="1">
      <c r="A8" s="28"/>
      <c r="B8" s="29"/>
      <c r="C8" s="28"/>
      <c r="D8" s="29"/>
      <c r="E8" s="18"/>
    </row>
    <row r="9" spans="1:5" s="5" customFormat="1" ht="16.5" customHeight="1" thickBot="1">
      <c r="A9" s="44" t="s">
        <v>32</v>
      </c>
      <c r="B9" s="45"/>
      <c r="C9" s="44" t="s">
        <v>33</v>
      </c>
      <c r="D9" s="47"/>
      <c r="E9" s="41"/>
    </row>
    <row r="10" spans="1:5" ht="15" customHeight="1">
      <c r="A10" s="14" t="s">
        <v>1</v>
      </c>
      <c r="B10" s="25">
        <v>2997479</v>
      </c>
      <c r="C10" s="14" t="s">
        <v>5</v>
      </c>
      <c r="D10" s="25">
        <v>8700057</v>
      </c>
      <c r="E10" s="13"/>
    </row>
    <row r="11" spans="1:5" ht="15" customHeight="1">
      <c r="A11" s="12" t="s">
        <v>2</v>
      </c>
      <c r="B11" s="24"/>
      <c r="C11" s="12" t="s">
        <v>6</v>
      </c>
      <c r="D11" s="31">
        <v>2769191</v>
      </c>
      <c r="E11" s="13"/>
    </row>
    <row r="12" spans="1:5" ht="15" customHeight="1">
      <c r="A12" s="12" t="s">
        <v>25</v>
      </c>
      <c r="B12" s="24">
        <v>1780000</v>
      </c>
      <c r="C12" s="11" t="s">
        <v>7</v>
      </c>
      <c r="D12" s="23">
        <v>7149155</v>
      </c>
      <c r="E12" s="13"/>
    </row>
    <row r="13" spans="1:5" ht="15" customHeight="1">
      <c r="A13" s="12" t="s">
        <v>26</v>
      </c>
      <c r="B13" s="24">
        <v>659679</v>
      </c>
      <c r="C13" s="12" t="s">
        <v>8</v>
      </c>
      <c r="D13" s="24">
        <v>248799</v>
      </c>
      <c r="E13" s="13"/>
    </row>
    <row r="14" spans="1:5" ht="15" customHeight="1">
      <c r="A14" s="12"/>
      <c r="B14" s="24"/>
      <c r="C14" s="11" t="s">
        <v>9</v>
      </c>
      <c r="D14" s="23">
        <v>254345</v>
      </c>
      <c r="E14" s="13"/>
    </row>
    <row r="15" spans="1:5" ht="15" customHeight="1">
      <c r="A15" s="15"/>
      <c r="B15" s="26"/>
      <c r="C15" s="12" t="s">
        <v>35</v>
      </c>
      <c r="D15" s="24">
        <v>0</v>
      </c>
      <c r="E15" s="13"/>
    </row>
    <row r="16" spans="1:5" ht="15" customHeight="1">
      <c r="A16" s="12" t="s">
        <v>3</v>
      </c>
      <c r="B16" s="24"/>
      <c r="C16" s="11" t="s">
        <v>40</v>
      </c>
      <c r="D16" s="23">
        <v>718466</v>
      </c>
      <c r="E16" s="13"/>
    </row>
    <row r="17" spans="1:5" ht="15" customHeight="1">
      <c r="A17" s="12" t="s">
        <v>27</v>
      </c>
      <c r="B17" s="24">
        <v>4378021</v>
      </c>
      <c r="C17" s="50"/>
      <c r="D17" s="33"/>
      <c r="E17" s="13"/>
    </row>
    <row r="18" spans="1:5" ht="15" customHeight="1">
      <c r="A18" s="12" t="s">
        <v>28</v>
      </c>
      <c r="B18" s="24">
        <v>72868</v>
      </c>
      <c r="C18" s="50"/>
      <c r="D18" s="33"/>
      <c r="E18" s="13"/>
    </row>
    <row r="19" spans="1:5" ht="15" customHeight="1">
      <c r="A19" s="12" t="s">
        <v>29</v>
      </c>
      <c r="B19" s="24">
        <v>298200</v>
      </c>
      <c r="C19" s="32"/>
      <c r="D19" s="33"/>
      <c r="E19" s="13"/>
    </row>
    <row r="20" spans="1:5" ht="15" customHeight="1">
      <c r="A20" s="15" t="s">
        <v>41</v>
      </c>
      <c r="B20" s="24">
        <v>1500</v>
      </c>
      <c r="C20" s="32"/>
      <c r="D20" s="33"/>
      <c r="E20" s="13"/>
    </row>
    <row r="21" spans="1:5" ht="15" customHeight="1">
      <c r="A21" s="11" t="s">
        <v>43</v>
      </c>
      <c r="B21" s="23">
        <v>9198208</v>
      </c>
      <c r="C21" s="32"/>
      <c r="D21" s="34"/>
      <c r="E21" s="13"/>
    </row>
    <row r="22" spans="1:5" ht="15" customHeight="1">
      <c r="A22" s="12" t="s">
        <v>38</v>
      </c>
      <c r="B22" s="24">
        <v>0</v>
      </c>
      <c r="C22" s="32"/>
      <c r="D22" s="34"/>
      <c r="E22" s="13"/>
    </row>
    <row r="23" spans="1:5" ht="15" customHeight="1" thickBot="1">
      <c r="A23" s="30" t="s">
        <v>4</v>
      </c>
      <c r="B23" s="31">
        <v>454058</v>
      </c>
      <c r="C23" s="32"/>
      <c r="D23" s="35"/>
      <c r="E23" s="16"/>
    </row>
    <row r="24" spans="1:5" s="5" customFormat="1" ht="16.5" thickBot="1">
      <c r="A24" s="39" t="s">
        <v>24</v>
      </c>
      <c r="B24" s="40">
        <f>SUM(B10:B23)</f>
        <v>19840013</v>
      </c>
      <c r="C24" s="39" t="s">
        <v>23</v>
      </c>
      <c r="D24" s="40">
        <f>SUM(D10:D16)</f>
        <v>19840013</v>
      </c>
      <c r="E24" s="41"/>
    </row>
    <row r="25" spans="1:5" s="5" customFormat="1" ht="17.25" customHeight="1">
      <c r="A25" s="51" t="s">
        <v>36</v>
      </c>
      <c r="B25" s="25">
        <v>27000</v>
      </c>
      <c r="C25" s="15" t="s">
        <v>12</v>
      </c>
      <c r="D25" s="26">
        <v>2329860</v>
      </c>
      <c r="E25" s="41"/>
    </row>
    <row r="26" spans="1:5" ht="14.25" customHeight="1">
      <c r="A26" s="12" t="s">
        <v>10</v>
      </c>
      <c r="B26" s="24">
        <v>206000</v>
      </c>
      <c r="C26" s="15" t="s">
        <v>13</v>
      </c>
      <c r="D26" s="26">
        <v>52345</v>
      </c>
      <c r="E26" s="13"/>
    </row>
    <row r="27" spans="1:5" ht="14.25" customHeight="1">
      <c r="A27" s="30" t="s">
        <v>11</v>
      </c>
      <c r="B27" s="31"/>
      <c r="C27" s="15" t="s">
        <v>14</v>
      </c>
      <c r="D27" s="26">
        <v>31000</v>
      </c>
      <c r="E27" s="13"/>
    </row>
    <row r="28" spans="1:5" ht="15" customHeight="1">
      <c r="A28" s="15" t="s">
        <v>30</v>
      </c>
      <c r="B28" s="26">
        <v>364632</v>
      </c>
      <c r="C28" s="12" t="s">
        <v>39</v>
      </c>
      <c r="D28" s="24">
        <v>83407</v>
      </c>
      <c r="E28" s="13"/>
    </row>
    <row r="29" spans="1:5" ht="15" customHeight="1">
      <c r="A29" s="15" t="s">
        <v>44</v>
      </c>
      <c r="B29" s="26">
        <v>684549</v>
      </c>
      <c r="C29" s="46" t="s">
        <v>34</v>
      </c>
      <c r="D29" s="23">
        <v>8728994</v>
      </c>
      <c r="E29" s="13"/>
    </row>
    <row r="30" spans="1:5" ht="15" customHeight="1">
      <c r="A30" s="15" t="s">
        <v>37</v>
      </c>
      <c r="B30" s="26">
        <v>30000</v>
      </c>
      <c r="C30" s="52"/>
      <c r="D30" s="34"/>
      <c r="E30" s="13"/>
    </row>
    <row r="31" spans="1:5" ht="15" customHeight="1" thickBot="1">
      <c r="A31" s="12" t="s">
        <v>31</v>
      </c>
      <c r="B31" s="24">
        <v>9913425</v>
      </c>
      <c r="C31" s="32"/>
      <c r="D31" s="34"/>
      <c r="E31" s="13"/>
    </row>
    <row r="32" spans="1:5" ht="18" customHeight="1" thickBot="1">
      <c r="A32" s="39" t="s">
        <v>22</v>
      </c>
      <c r="B32" s="40">
        <f>SUM(B25:B31)</f>
        <v>11225606</v>
      </c>
      <c r="C32" s="39" t="s">
        <v>20</v>
      </c>
      <c r="D32" s="40">
        <f>SUM(D25:D29)</f>
        <v>11225606</v>
      </c>
      <c r="E32" s="13"/>
    </row>
    <row r="33" spans="1:5" ht="25.5" customHeight="1" thickBot="1">
      <c r="A33" s="36" t="s">
        <v>19</v>
      </c>
      <c r="B33" s="37">
        <f>B24+B32</f>
        <v>31065619</v>
      </c>
      <c r="C33" s="36" t="s">
        <v>21</v>
      </c>
      <c r="D33" s="37">
        <f>D24+D32</f>
        <v>31065619</v>
      </c>
      <c r="E33" s="13"/>
    </row>
    <row r="34" ht="21" customHeight="1">
      <c r="E34" s="13"/>
    </row>
    <row r="35" ht="24" customHeight="1">
      <c r="E35" s="16"/>
    </row>
    <row r="37" ht="21" customHeight="1">
      <c r="E37" s="16"/>
    </row>
    <row r="38" ht="27.75" customHeight="1">
      <c r="E38" s="13"/>
    </row>
    <row r="39" ht="25.5" customHeight="1">
      <c r="E39" s="13"/>
    </row>
    <row r="40" ht="29.25" customHeight="1">
      <c r="E40" s="13"/>
    </row>
    <row r="41" spans="3:5" ht="21.75" customHeight="1">
      <c r="C41" s="32"/>
      <c r="D41" s="48"/>
      <c r="E41" s="13"/>
    </row>
    <row r="42" ht="25.5" customHeight="1">
      <c r="E42" s="13"/>
    </row>
    <row r="43" ht="15" customHeight="1">
      <c r="E43" s="13"/>
    </row>
    <row r="44" spans="1:5" ht="20.25" customHeight="1">
      <c r="A44" s="5"/>
      <c r="B44" s="5"/>
      <c r="C44" s="5"/>
      <c r="D44" s="5"/>
      <c r="E44" s="16"/>
    </row>
    <row r="45" spans="1:7" ht="21.75" customHeight="1">
      <c r="A45" s="43"/>
      <c r="B45" s="43"/>
      <c r="C45" s="43"/>
      <c r="D45" s="43"/>
      <c r="E45" s="42"/>
      <c r="F45" s="5"/>
      <c r="G45" s="5"/>
    </row>
    <row r="46" spans="1:4" s="5" customFormat="1" ht="29.25" customHeight="1">
      <c r="A46"/>
      <c r="B46"/>
      <c r="C46" t="s">
        <v>15</v>
      </c>
      <c r="D46" s="19"/>
    </row>
    <row r="47" spans="1:5" s="43" customFormat="1" ht="25.5" customHeight="1">
      <c r="A47"/>
      <c r="B47"/>
      <c r="C47"/>
      <c r="D47" s="19"/>
      <c r="E47" s="38"/>
    </row>
    <row r="48" spans="4:5" ht="25.5" customHeight="1">
      <c r="D48" s="19"/>
      <c r="E48" s="19"/>
    </row>
    <row r="49" spans="4:9" ht="25.5" customHeight="1">
      <c r="D49" s="19"/>
      <c r="E49" s="19"/>
      <c r="H49" s="1"/>
      <c r="I49" s="1"/>
    </row>
    <row r="50" spans="4:9" ht="25.5" customHeight="1">
      <c r="D50" s="19"/>
      <c r="E50" s="19"/>
      <c r="H50" s="1"/>
      <c r="I50" s="1"/>
    </row>
    <row r="51" spans="5:9" ht="25.5" customHeight="1">
      <c r="E51" s="19"/>
      <c r="H51" s="1"/>
      <c r="I51" s="1"/>
    </row>
    <row r="52" ht="25.5" customHeight="1">
      <c r="E52" s="19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1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80" zoomScaleNormal="90" zoomScaleSheetLayoutView="80" workbookViewId="0" topLeftCell="A7">
      <selection activeCell="B17" sqref="B17"/>
    </sheetView>
  </sheetViews>
  <sheetFormatPr defaultColWidth="8.796875" defaultRowHeight="15"/>
  <cols>
    <col min="1" max="1" width="45.19921875" style="0" customWidth="1"/>
    <col min="2" max="2" width="22.8984375" style="0" customWidth="1"/>
    <col min="3" max="3" width="46.19921875" style="0" customWidth="1"/>
    <col min="4" max="4" width="25.5" style="0" customWidth="1"/>
    <col min="5" max="5" width="12.3984375" style="0" customWidth="1"/>
    <col min="8" max="8" width="7.5" style="0" customWidth="1"/>
  </cols>
  <sheetData>
    <row r="1" spans="1:9" ht="22.5" customHeight="1">
      <c r="A1" s="95" t="s">
        <v>42</v>
      </c>
      <c r="B1" s="95"/>
      <c r="C1" s="95"/>
      <c r="D1" s="95"/>
      <c r="E1" s="2"/>
      <c r="H1" s="1"/>
      <c r="I1" s="1"/>
    </row>
    <row r="2" spans="1:9" ht="20.25">
      <c r="A2" s="95" t="s">
        <v>17</v>
      </c>
      <c r="B2" s="95"/>
      <c r="C2" s="95"/>
      <c r="D2" s="95"/>
      <c r="E2" s="2"/>
      <c r="F2" s="3"/>
      <c r="G2" s="3"/>
      <c r="H2" s="4"/>
      <c r="I2" s="4"/>
    </row>
    <row r="3" spans="1:9" ht="4.5" customHeight="1">
      <c r="A3" s="5"/>
      <c r="C3" s="1"/>
      <c r="D3" s="3"/>
      <c r="E3" s="6"/>
      <c r="F3" s="3"/>
      <c r="G3" s="3"/>
      <c r="H3" s="4"/>
      <c r="I3" s="4"/>
    </row>
    <row r="4" spans="1:8" ht="17.25" customHeight="1" thickBot="1">
      <c r="A4" s="49"/>
      <c r="D4" s="27" t="s">
        <v>18</v>
      </c>
      <c r="E4" s="17"/>
      <c r="F4" s="3"/>
      <c r="G4" s="3"/>
      <c r="H4" s="4"/>
    </row>
    <row r="5" spans="1:5" ht="15.75">
      <c r="A5" s="7"/>
      <c r="B5" s="20"/>
      <c r="C5" s="7"/>
      <c r="D5" s="20"/>
      <c r="E5" s="9"/>
    </row>
    <row r="6" spans="1:5" ht="13.5" customHeight="1">
      <c r="A6" s="8" t="s">
        <v>0</v>
      </c>
      <c r="B6" s="21" t="s">
        <v>45</v>
      </c>
      <c r="C6" s="8" t="s">
        <v>0</v>
      </c>
      <c r="D6" s="21" t="s">
        <v>46</v>
      </c>
      <c r="E6" s="17"/>
    </row>
    <row r="7" spans="1:5" ht="15.75">
      <c r="A7" s="10"/>
      <c r="B7" s="22" t="s">
        <v>16</v>
      </c>
      <c r="C7" s="10"/>
      <c r="D7" s="22" t="s">
        <v>16</v>
      </c>
      <c r="E7" s="9"/>
    </row>
    <row r="8" spans="1:5" ht="10.5" customHeight="1" thickBot="1">
      <c r="A8" s="28"/>
      <c r="B8" s="29"/>
      <c r="C8" s="28"/>
      <c r="D8" s="29"/>
      <c r="E8" s="18"/>
    </row>
    <row r="9" spans="1:5" s="5" customFormat="1" ht="16.5" customHeight="1" thickBot="1">
      <c r="A9" s="44" t="s">
        <v>32</v>
      </c>
      <c r="B9" s="45"/>
      <c r="C9" s="44" t="s">
        <v>33</v>
      </c>
      <c r="D9" s="47"/>
      <c r="E9" s="41"/>
    </row>
    <row r="10" spans="1:5" ht="15" customHeight="1">
      <c r="A10" s="14" t="s">
        <v>1</v>
      </c>
      <c r="B10" s="25">
        <v>2997479</v>
      </c>
      <c r="C10" s="14" t="s">
        <v>5</v>
      </c>
      <c r="D10" s="25">
        <f>8700057+42788</f>
        <v>8742845</v>
      </c>
      <c r="E10" s="13"/>
    </row>
    <row r="11" spans="1:5" ht="15" customHeight="1">
      <c r="A11" s="12" t="s">
        <v>2</v>
      </c>
      <c r="B11" s="24"/>
      <c r="C11" s="12" t="s">
        <v>6</v>
      </c>
      <c r="D11" s="31">
        <f>2769191+12383</f>
        <v>2781574</v>
      </c>
      <c r="E11" s="13"/>
    </row>
    <row r="12" spans="1:5" ht="15" customHeight="1">
      <c r="A12" s="12" t="s">
        <v>25</v>
      </c>
      <c r="B12" s="24">
        <v>1780000</v>
      </c>
      <c r="C12" s="11" t="s">
        <v>7</v>
      </c>
      <c r="D12" s="23">
        <f>7149155+52268</f>
        <v>7201423</v>
      </c>
      <c r="E12" s="13"/>
    </row>
    <row r="13" spans="1:5" ht="15" customHeight="1">
      <c r="A13" s="12" t="s">
        <v>26</v>
      </c>
      <c r="B13" s="24">
        <v>659679</v>
      </c>
      <c r="C13" s="12" t="s">
        <v>8</v>
      </c>
      <c r="D13" s="24">
        <f>248799-16964+1101</f>
        <v>232936</v>
      </c>
      <c r="E13" s="13"/>
    </row>
    <row r="14" spans="1:5" ht="15" customHeight="1">
      <c r="A14" s="12"/>
      <c r="B14" s="24"/>
      <c r="C14" s="11" t="s">
        <v>9</v>
      </c>
      <c r="D14" s="23">
        <v>254345</v>
      </c>
      <c r="E14" s="13"/>
    </row>
    <row r="15" spans="1:5" ht="15" customHeight="1">
      <c r="A15" s="15"/>
      <c r="B15" s="26"/>
      <c r="C15" s="12" t="s">
        <v>35</v>
      </c>
      <c r="D15" s="24">
        <v>0</v>
      </c>
      <c r="E15" s="13"/>
    </row>
    <row r="16" spans="1:5" ht="15" customHeight="1">
      <c r="A16" s="12" t="s">
        <v>3</v>
      </c>
      <c r="B16" s="24"/>
      <c r="C16" s="11" t="s">
        <v>40</v>
      </c>
      <c r="D16" s="23">
        <f>718466-788</f>
        <v>717678</v>
      </c>
      <c r="E16" s="13"/>
    </row>
    <row r="17" spans="1:5" ht="15" customHeight="1">
      <c r="A17" s="12" t="s">
        <v>27</v>
      </c>
      <c r="B17" s="24">
        <v>4378021</v>
      </c>
      <c r="C17" s="50"/>
      <c r="D17" s="33"/>
      <c r="E17" s="13"/>
    </row>
    <row r="18" spans="1:5" ht="15" customHeight="1">
      <c r="A18" s="12" t="s">
        <v>28</v>
      </c>
      <c r="B18" s="24">
        <v>72868</v>
      </c>
      <c r="C18" s="50"/>
      <c r="D18" s="33"/>
      <c r="E18" s="13"/>
    </row>
    <row r="19" spans="1:5" ht="15" customHeight="1">
      <c r="A19" s="12" t="s">
        <v>29</v>
      </c>
      <c r="B19" s="24">
        <v>298200</v>
      </c>
      <c r="C19" s="32"/>
      <c r="D19" s="33"/>
      <c r="E19" s="13"/>
    </row>
    <row r="20" spans="1:5" ht="15" customHeight="1">
      <c r="A20" s="15" t="s">
        <v>41</v>
      </c>
      <c r="B20" s="24">
        <f>1500+13200+13992+28656+1101</f>
        <v>58449</v>
      </c>
      <c r="C20" s="32"/>
      <c r="D20" s="33"/>
      <c r="E20" s="13"/>
    </row>
    <row r="21" spans="1:5" ht="15" customHeight="1">
      <c r="A21" s="11" t="s">
        <v>43</v>
      </c>
      <c r="B21" s="23">
        <f>9198208+13839</f>
        <v>9212047</v>
      </c>
      <c r="C21" s="32"/>
      <c r="D21" s="34"/>
      <c r="E21" s="13"/>
    </row>
    <row r="22" spans="1:5" ht="15" customHeight="1">
      <c r="A22" s="12" t="s">
        <v>38</v>
      </c>
      <c r="B22" s="24">
        <v>0</v>
      </c>
      <c r="C22" s="32"/>
      <c r="D22" s="34"/>
      <c r="E22" s="13"/>
    </row>
    <row r="23" spans="1:5" ht="15" customHeight="1" thickBot="1">
      <c r="A23" s="30" t="s">
        <v>4</v>
      </c>
      <c r="B23" s="31">
        <f>454058+20000</f>
        <v>474058</v>
      </c>
      <c r="C23" s="32"/>
      <c r="D23" s="35"/>
      <c r="E23" s="16"/>
    </row>
    <row r="24" spans="1:5" s="5" customFormat="1" ht="16.5" thickBot="1">
      <c r="A24" s="39" t="s">
        <v>24</v>
      </c>
      <c r="B24" s="40">
        <f>SUM(B10:B23)</f>
        <v>19930801</v>
      </c>
      <c r="C24" s="39" t="s">
        <v>23</v>
      </c>
      <c r="D24" s="40">
        <f>SUM(D10:D16)</f>
        <v>19930801</v>
      </c>
      <c r="E24" s="41"/>
    </row>
    <row r="25" spans="1:5" s="5" customFormat="1" ht="17.25" customHeight="1">
      <c r="A25" s="51" t="s">
        <v>36</v>
      </c>
      <c r="B25" s="25">
        <v>27000</v>
      </c>
      <c r="C25" s="15" t="s">
        <v>12</v>
      </c>
      <c r="D25" s="26">
        <f>2329860+104620</f>
        <v>2434480</v>
      </c>
      <c r="E25" s="41"/>
    </row>
    <row r="26" spans="1:5" ht="14.25" customHeight="1">
      <c r="A26" s="12" t="s">
        <v>10</v>
      </c>
      <c r="B26" s="24">
        <f>206000</f>
        <v>206000</v>
      </c>
      <c r="C26" s="15" t="s">
        <v>13</v>
      </c>
      <c r="D26" s="26">
        <v>52345</v>
      </c>
      <c r="E26" s="13"/>
    </row>
    <row r="27" spans="1:5" ht="14.25" customHeight="1">
      <c r="A27" s="30" t="s">
        <v>11</v>
      </c>
      <c r="B27" s="31"/>
      <c r="C27" s="15" t="s">
        <v>14</v>
      </c>
      <c r="D27" s="26">
        <f>31000+2300+1000</f>
        <v>34300</v>
      </c>
      <c r="E27" s="13"/>
    </row>
    <row r="28" spans="1:5" ht="15" customHeight="1">
      <c r="A28" s="15" t="s">
        <v>30</v>
      </c>
      <c r="B28" s="26">
        <v>364632</v>
      </c>
      <c r="C28" s="12" t="s">
        <v>39</v>
      </c>
      <c r="D28" s="24">
        <v>83407</v>
      </c>
      <c r="E28" s="13"/>
    </row>
    <row r="29" spans="1:5" ht="15" customHeight="1">
      <c r="A29" s="15" t="s">
        <v>44</v>
      </c>
      <c r="B29" s="26">
        <f>684549+2300</f>
        <v>686849</v>
      </c>
      <c r="C29" s="46" t="s">
        <v>34</v>
      </c>
      <c r="D29" s="23">
        <f>8728994-105620</f>
        <v>8623374</v>
      </c>
      <c r="E29" s="13"/>
    </row>
    <row r="30" spans="1:5" ht="15" customHeight="1">
      <c r="A30" s="15" t="s">
        <v>37</v>
      </c>
      <c r="B30" s="26">
        <v>30000</v>
      </c>
      <c r="C30" s="52"/>
      <c r="D30" s="34"/>
      <c r="E30" s="13"/>
    </row>
    <row r="31" spans="1:5" ht="15" customHeight="1" thickBot="1">
      <c r="A31" s="12" t="s">
        <v>31</v>
      </c>
      <c r="B31" s="24">
        <v>9913425</v>
      </c>
      <c r="C31" s="32"/>
      <c r="D31" s="34"/>
      <c r="E31" s="13"/>
    </row>
    <row r="32" spans="1:5" ht="18" customHeight="1" thickBot="1">
      <c r="A32" s="39" t="s">
        <v>22</v>
      </c>
      <c r="B32" s="40">
        <f>SUM(B25:B31)</f>
        <v>11227906</v>
      </c>
      <c r="C32" s="39" t="s">
        <v>20</v>
      </c>
      <c r="D32" s="40">
        <f>SUM(D25:D29)</f>
        <v>11227906</v>
      </c>
      <c r="E32" s="13"/>
    </row>
    <row r="33" spans="1:5" ht="25.5" customHeight="1" thickBot="1">
      <c r="A33" s="36" t="s">
        <v>19</v>
      </c>
      <c r="B33" s="37">
        <f>B24+B32</f>
        <v>31158707</v>
      </c>
      <c r="C33" s="36" t="s">
        <v>21</v>
      </c>
      <c r="D33" s="37">
        <f>D24+D32</f>
        <v>31158707</v>
      </c>
      <c r="E33" s="13"/>
    </row>
    <row r="34" ht="21" customHeight="1">
      <c r="E34" s="13"/>
    </row>
    <row r="35" ht="24" customHeight="1">
      <c r="E35" s="16"/>
    </row>
    <row r="37" ht="21" customHeight="1">
      <c r="E37" s="16"/>
    </row>
    <row r="38" ht="27.75" customHeight="1">
      <c r="E38" s="13"/>
    </row>
    <row r="39" ht="25.5" customHeight="1">
      <c r="E39" s="13"/>
    </row>
    <row r="40" ht="29.25" customHeight="1">
      <c r="E40" s="13"/>
    </row>
    <row r="41" spans="3:5" ht="21.75" customHeight="1">
      <c r="C41" s="32"/>
      <c r="D41" s="48"/>
      <c r="E41" s="13"/>
    </row>
    <row r="42" ht="25.5" customHeight="1">
      <c r="E42" s="13"/>
    </row>
    <row r="43" ht="15" customHeight="1">
      <c r="E43" s="13"/>
    </row>
    <row r="44" spans="1:5" ht="20.25" customHeight="1">
      <c r="A44" s="5"/>
      <c r="B44" s="5"/>
      <c r="C44" s="5"/>
      <c r="D44" s="5"/>
      <c r="E44" s="16"/>
    </row>
    <row r="45" spans="1:7" ht="21.75" customHeight="1">
      <c r="A45" s="43"/>
      <c r="B45" s="43"/>
      <c r="C45" s="43"/>
      <c r="D45" s="43"/>
      <c r="E45" s="42"/>
      <c r="F45" s="5"/>
      <c r="G45" s="5"/>
    </row>
    <row r="46" spans="1:4" s="5" customFormat="1" ht="29.25" customHeight="1">
      <c r="A46"/>
      <c r="B46"/>
      <c r="C46" t="s">
        <v>15</v>
      </c>
      <c r="D46" s="19"/>
    </row>
    <row r="47" spans="1:5" s="43" customFormat="1" ht="25.5" customHeight="1">
      <c r="A47"/>
      <c r="B47"/>
      <c r="C47"/>
      <c r="D47" s="19"/>
      <c r="E47" s="38"/>
    </row>
    <row r="48" spans="4:5" ht="25.5" customHeight="1">
      <c r="D48" s="19"/>
      <c r="E48" s="19"/>
    </row>
    <row r="49" spans="4:9" ht="25.5" customHeight="1">
      <c r="D49" s="19"/>
      <c r="E49" s="19"/>
      <c r="H49" s="1"/>
      <c r="I49" s="1"/>
    </row>
    <row r="50" spans="4:9" ht="25.5" customHeight="1">
      <c r="D50" s="19"/>
      <c r="E50" s="19"/>
      <c r="H50" s="1"/>
      <c r="I50" s="1"/>
    </row>
    <row r="51" spans="5:9" ht="25.5" customHeight="1">
      <c r="E51" s="19"/>
      <c r="H51" s="1"/>
      <c r="I51" s="1"/>
    </row>
    <row r="52" ht="25.5" customHeight="1">
      <c r="E52" s="19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1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workbookViewId="0" topLeftCell="A4">
      <selection activeCell="B28" sqref="B28"/>
    </sheetView>
  </sheetViews>
  <sheetFormatPr defaultColWidth="8.796875" defaultRowHeight="15"/>
  <cols>
    <col min="1" max="1" width="45.19921875" style="0" customWidth="1"/>
    <col min="2" max="2" width="22.8984375" style="0" customWidth="1"/>
    <col min="3" max="3" width="46.19921875" style="0" customWidth="1"/>
    <col min="4" max="4" width="25.5" style="0" customWidth="1"/>
    <col min="5" max="5" width="12.3984375" style="0" customWidth="1"/>
    <col min="8" max="8" width="7.5" style="0" customWidth="1"/>
  </cols>
  <sheetData>
    <row r="1" spans="1:9" ht="22.5" customHeight="1">
      <c r="A1" s="95" t="s">
        <v>42</v>
      </c>
      <c r="B1" s="95"/>
      <c r="C1" s="95"/>
      <c r="D1" s="95"/>
      <c r="E1" s="2"/>
      <c r="H1" s="1"/>
      <c r="I1" s="1"/>
    </row>
    <row r="2" spans="1:9" ht="20.25">
      <c r="A2" s="95" t="s">
        <v>17</v>
      </c>
      <c r="B2" s="95"/>
      <c r="C2" s="95"/>
      <c r="D2" s="95"/>
      <c r="E2" s="2"/>
      <c r="F2" s="3"/>
      <c r="G2" s="3"/>
      <c r="H2" s="4"/>
      <c r="I2" s="4"/>
    </row>
    <row r="3" spans="1:9" ht="4.5" customHeight="1">
      <c r="A3" s="5"/>
      <c r="C3" s="1"/>
      <c r="D3" s="3"/>
      <c r="E3" s="6"/>
      <c r="F3" s="3"/>
      <c r="G3" s="3"/>
      <c r="H3" s="4"/>
      <c r="I3" s="4"/>
    </row>
    <row r="4" spans="1:8" ht="17.25" customHeight="1" thickBot="1">
      <c r="A4" s="49"/>
      <c r="D4" s="27" t="s">
        <v>18</v>
      </c>
      <c r="E4" s="17"/>
      <c r="F4" s="3"/>
      <c r="G4" s="3"/>
      <c r="H4" s="4"/>
    </row>
    <row r="5" spans="1:5" ht="15.75">
      <c r="A5" s="7"/>
      <c r="B5" s="20"/>
      <c r="C5" s="7"/>
      <c r="D5" s="20"/>
      <c r="E5" s="9"/>
    </row>
    <row r="6" spans="1:5" ht="13.5" customHeight="1">
      <c r="A6" s="8" t="s">
        <v>0</v>
      </c>
      <c r="B6" s="21" t="s">
        <v>45</v>
      </c>
      <c r="C6" s="8" t="s">
        <v>0</v>
      </c>
      <c r="D6" s="21" t="s">
        <v>46</v>
      </c>
      <c r="E6" s="17"/>
    </row>
    <row r="7" spans="1:5" ht="15.75">
      <c r="A7" s="10"/>
      <c r="B7" s="22" t="s">
        <v>16</v>
      </c>
      <c r="C7" s="10"/>
      <c r="D7" s="22" t="s">
        <v>16</v>
      </c>
      <c r="E7" s="9"/>
    </row>
    <row r="8" spans="1:5" ht="10.5" customHeight="1" thickBot="1">
      <c r="A8" s="28"/>
      <c r="B8" s="29"/>
      <c r="C8" s="28"/>
      <c r="D8" s="29"/>
      <c r="E8" s="18"/>
    </row>
    <row r="9" spans="1:5" s="5" customFormat="1" ht="16.5" customHeight="1" thickBot="1">
      <c r="A9" s="44" t="s">
        <v>32</v>
      </c>
      <c r="B9" s="45"/>
      <c r="C9" s="44" t="s">
        <v>33</v>
      </c>
      <c r="D9" s="47"/>
      <c r="E9" s="41"/>
    </row>
    <row r="10" spans="1:5" ht="15" customHeight="1">
      <c r="A10" s="14" t="s">
        <v>1</v>
      </c>
      <c r="B10" s="25">
        <f>2997479+59144-2544</f>
        <v>3054079</v>
      </c>
      <c r="C10" s="14" t="s">
        <v>5</v>
      </c>
      <c r="D10" s="25">
        <f>8700057+42788+698282</f>
        <v>9441127</v>
      </c>
      <c r="E10" s="13"/>
    </row>
    <row r="11" spans="1:5" ht="15" customHeight="1">
      <c r="A11" s="12" t="s">
        <v>2</v>
      </c>
      <c r="B11" s="24"/>
      <c r="C11" s="12" t="s">
        <v>6</v>
      </c>
      <c r="D11" s="31">
        <f>2769191+12383+229268</f>
        <v>3010842</v>
      </c>
      <c r="E11" s="13"/>
    </row>
    <row r="12" spans="1:5" ht="15" customHeight="1">
      <c r="A12" s="12" t="s">
        <v>25</v>
      </c>
      <c r="B12" s="24">
        <v>1780000</v>
      </c>
      <c r="C12" s="11" t="s">
        <v>7</v>
      </c>
      <c r="D12" s="23">
        <f>7149155+52268+66064</f>
        <v>7267487</v>
      </c>
      <c r="E12" s="13"/>
    </row>
    <row r="13" spans="1:5" ht="15" customHeight="1">
      <c r="A13" s="12" t="s">
        <v>26</v>
      </c>
      <c r="B13" s="24">
        <v>659679</v>
      </c>
      <c r="C13" s="12" t="s">
        <v>8</v>
      </c>
      <c r="D13" s="24">
        <f>248799-16964+1101+146</f>
        <v>233082</v>
      </c>
      <c r="E13" s="13"/>
    </row>
    <row r="14" spans="1:5" ht="15" customHeight="1">
      <c r="A14" s="12"/>
      <c r="B14" s="24"/>
      <c r="C14" s="11" t="s">
        <v>9</v>
      </c>
      <c r="D14" s="23">
        <f>254345+2804</f>
        <v>257149</v>
      </c>
      <c r="E14" s="13"/>
    </row>
    <row r="15" spans="1:5" ht="15" customHeight="1">
      <c r="A15" s="15"/>
      <c r="B15" s="26"/>
      <c r="C15" s="12" t="s">
        <v>35</v>
      </c>
      <c r="D15" s="24">
        <v>0</v>
      </c>
      <c r="E15" s="13"/>
    </row>
    <row r="16" spans="1:5" ht="15" customHeight="1">
      <c r="A16" s="12" t="s">
        <v>3</v>
      </c>
      <c r="B16" s="24"/>
      <c r="C16" s="11" t="s">
        <v>40</v>
      </c>
      <c r="D16" s="23">
        <f>718466-788+536794</f>
        <v>1254472</v>
      </c>
      <c r="E16" s="13"/>
    </row>
    <row r="17" spans="1:5" ht="15" customHeight="1">
      <c r="A17" s="12" t="s">
        <v>27</v>
      </c>
      <c r="B17" s="53">
        <f>4378021-446</f>
        <v>4377575</v>
      </c>
      <c r="C17" s="50"/>
      <c r="D17" s="33"/>
      <c r="E17" s="13"/>
    </row>
    <row r="18" spans="1:5" ht="15" customHeight="1">
      <c r="A18" s="12" t="s">
        <v>28</v>
      </c>
      <c r="B18" s="24">
        <v>72868</v>
      </c>
      <c r="C18" s="50"/>
      <c r="D18" s="33"/>
      <c r="E18" s="13"/>
    </row>
    <row r="19" spans="1:5" ht="15" customHeight="1">
      <c r="A19" s="12" t="s">
        <v>29</v>
      </c>
      <c r="B19" s="24">
        <v>298200</v>
      </c>
      <c r="C19" s="32"/>
      <c r="D19" s="33"/>
      <c r="E19" s="13"/>
    </row>
    <row r="20" spans="1:5" ht="15" customHeight="1">
      <c r="A20" s="15" t="s">
        <v>41</v>
      </c>
      <c r="B20" s="24">
        <f>1500+13200+13992+28656+1101+413987+29786+3918+351237</f>
        <v>857377</v>
      </c>
      <c r="C20" s="32"/>
      <c r="D20" s="33"/>
      <c r="E20" s="13"/>
    </row>
    <row r="21" spans="1:5" ht="15" customHeight="1">
      <c r="A21" s="11" t="s">
        <v>43</v>
      </c>
      <c r="B21" s="23">
        <f>9198208+13839+7056</f>
        <v>9219103</v>
      </c>
      <c r="C21" s="32"/>
      <c r="D21" s="34"/>
      <c r="E21" s="13"/>
    </row>
    <row r="22" spans="1:5" ht="15" customHeight="1">
      <c r="A22" s="12" t="s">
        <v>38</v>
      </c>
      <c r="B22" s="24">
        <v>0</v>
      </c>
      <c r="C22" s="32"/>
      <c r="D22" s="34"/>
      <c r="E22" s="13"/>
    </row>
    <row r="23" spans="1:5" ht="15" customHeight="1" thickBot="1">
      <c r="A23" s="30" t="s">
        <v>4</v>
      </c>
      <c r="B23" s="31">
        <f>454058+20000+671220</f>
        <v>1145278</v>
      </c>
      <c r="C23" s="32"/>
      <c r="D23" s="35"/>
      <c r="E23" s="16"/>
    </row>
    <row r="24" spans="1:5" s="5" customFormat="1" ht="16.5" thickBot="1">
      <c r="A24" s="39" t="s">
        <v>24</v>
      </c>
      <c r="B24" s="40">
        <f>SUM(B10:B23)</f>
        <v>21464159</v>
      </c>
      <c r="C24" s="39" t="s">
        <v>23</v>
      </c>
      <c r="D24" s="40">
        <f>SUM(D10:D16)</f>
        <v>21464159</v>
      </c>
      <c r="E24" s="41"/>
    </row>
    <row r="25" spans="1:5" s="5" customFormat="1" ht="17.25" customHeight="1">
      <c r="A25" s="51" t="s">
        <v>36</v>
      </c>
      <c r="B25" s="25">
        <f>27000+2544</f>
        <v>29544</v>
      </c>
      <c r="C25" s="15" t="s">
        <v>12</v>
      </c>
      <c r="D25" s="26">
        <f>2329860+104620+559911</f>
        <v>2994391</v>
      </c>
      <c r="E25" s="41"/>
    </row>
    <row r="26" spans="1:5" ht="14.25" customHeight="1">
      <c r="A26" s="12" t="s">
        <v>10</v>
      </c>
      <c r="B26" s="24">
        <f>206000+1100</f>
        <v>207100</v>
      </c>
      <c r="C26" s="15" t="s">
        <v>13</v>
      </c>
      <c r="D26" s="26">
        <f>52345+20752</f>
        <v>73097</v>
      </c>
      <c r="E26" s="13"/>
    </row>
    <row r="27" spans="1:5" ht="14.25" customHeight="1">
      <c r="A27" s="30" t="s">
        <v>11</v>
      </c>
      <c r="B27" s="31"/>
      <c r="C27" s="15" t="s">
        <v>14</v>
      </c>
      <c r="D27" s="26">
        <f>31000+2300+1000+400</f>
        <v>34700</v>
      </c>
      <c r="E27" s="13"/>
    </row>
    <row r="28" spans="1:5" ht="14.25" customHeight="1">
      <c r="A28" s="12" t="s">
        <v>49</v>
      </c>
      <c r="B28" s="24"/>
      <c r="C28" s="12"/>
      <c r="D28" s="24"/>
      <c r="E28" s="13"/>
    </row>
    <row r="29" spans="1:5" ht="15" customHeight="1">
      <c r="A29" s="89" t="s">
        <v>30</v>
      </c>
      <c r="B29" s="26">
        <v>364632</v>
      </c>
      <c r="C29" s="12" t="s">
        <v>39</v>
      </c>
      <c r="D29" s="24">
        <v>83407</v>
      </c>
      <c r="E29" s="13"/>
    </row>
    <row r="30" spans="1:5" ht="15" customHeight="1">
      <c r="A30" s="15" t="s">
        <v>44</v>
      </c>
      <c r="B30" s="26">
        <f>684549+2300+54207</f>
        <v>741056</v>
      </c>
      <c r="C30" s="46" t="s">
        <v>34</v>
      </c>
      <c r="D30" s="23">
        <f>8728994-105620-382820</f>
        <v>8240554</v>
      </c>
      <c r="E30" s="13"/>
    </row>
    <row r="31" spans="1:5" ht="15" customHeight="1">
      <c r="A31" s="15" t="s">
        <v>37</v>
      </c>
      <c r="B31" s="26">
        <v>30000</v>
      </c>
      <c r="C31" s="52"/>
      <c r="D31" s="34"/>
      <c r="E31" s="13"/>
    </row>
    <row r="32" spans="1:5" ht="15" customHeight="1" thickBot="1">
      <c r="A32" s="12" t="s">
        <v>31</v>
      </c>
      <c r="B32" s="24">
        <f>9913425+140392</f>
        <v>10053817</v>
      </c>
      <c r="C32" s="32"/>
      <c r="D32" s="34"/>
      <c r="E32" s="13"/>
    </row>
    <row r="33" spans="1:5" ht="18" customHeight="1" thickBot="1">
      <c r="A33" s="39" t="s">
        <v>22</v>
      </c>
      <c r="B33" s="40">
        <f>SUM(B25:B32)</f>
        <v>11426149</v>
      </c>
      <c r="C33" s="39" t="s">
        <v>20</v>
      </c>
      <c r="D33" s="40">
        <f>SUM(D25:D30)</f>
        <v>11426149</v>
      </c>
      <c r="E33" s="13"/>
    </row>
    <row r="34" spans="1:5" ht="25.5" customHeight="1" thickBot="1">
      <c r="A34" s="36" t="s">
        <v>19</v>
      </c>
      <c r="B34" s="37">
        <f>B24+B33</f>
        <v>32890308</v>
      </c>
      <c r="C34" s="36" t="s">
        <v>21</v>
      </c>
      <c r="D34" s="37">
        <f>D24+D33</f>
        <v>32890308</v>
      </c>
      <c r="E34" s="13"/>
    </row>
    <row r="35" ht="21" customHeight="1">
      <c r="E35" s="13"/>
    </row>
    <row r="36" ht="24" customHeight="1">
      <c r="E36" s="16"/>
    </row>
    <row r="38" ht="21" customHeight="1">
      <c r="E38" s="16"/>
    </row>
    <row r="39" ht="27.75" customHeight="1">
      <c r="E39" s="13"/>
    </row>
    <row r="40" ht="25.5" customHeight="1">
      <c r="E40" s="13"/>
    </row>
    <row r="41" ht="29.25" customHeight="1">
      <c r="E41" s="13"/>
    </row>
    <row r="42" spans="3:5" ht="21.75" customHeight="1">
      <c r="C42" s="32"/>
      <c r="D42" s="48"/>
      <c r="E42" s="13"/>
    </row>
    <row r="43" ht="25.5" customHeight="1">
      <c r="E43" s="13"/>
    </row>
    <row r="44" ht="15" customHeight="1">
      <c r="E44" s="13"/>
    </row>
    <row r="45" spans="1:5" ht="20.25" customHeight="1">
      <c r="A45" s="5"/>
      <c r="B45" s="5"/>
      <c r="C45" s="5"/>
      <c r="D45" s="5"/>
      <c r="E45" s="16"/>
    </row>
    <row r="46" spans="1:7" ht="21.75" customHeight="1">
      <c r="A46" s="43"/>
      <c r="B46" s="43"/>
      <c r="C46" s="43"/>
      <c r="D46" s="43"/>
      <c r="E46" s="42"/>
      <c r="F46" s="5"/>
      <c r="G46" s="5"/>
    </row>
    <row r="47" spans="1:4" s="5" customFormat="1" ht="29.25" customHeight="1">
      <c r="A47"/>
      <c r="B47"/>
      <c r="C47" t="s">
        <v>15</v>
      </c>
      <c r="D47" s="19"/>
    </row>
    <row r="48" spans="1:5" s="43" customFormat="1" ht="25.5" customHeight="1">
      <c r="A48"/>
      <c r="B48"/>
      <c r="C48"/>
      <c r="D48" s="19"/>
      <c r="E48" s="38"/>
    </row>
    <row r="49" spans="4:5" ht="25.5" customHeight="1">
      <c r="D49" s="19"/>
      <c r="E49" s="19"/>
    </row>
    <row r="50" spans="4:9" ht="25.5" customHeight="1">
      <c r="D50" s="19"/>
      <c r="E50" s="19"/>
      <c r="H50" s="1"/>
      <c r="I50" s="1"/>
    </row>
    <row r="51" spans="4:9" ht="25.5" customHeight="1">
      <c r="D51" s="19"/>
      <c r="E51" s="19"/>
      <c r="H51" s="1"/>
      <c r="I51" s="1"/>
    </row>
    <row r="52" spans="5:9" ht="25.5" customHeight="1">
      <c r="E52" s="19"/>
      <c r="H52" s="1"/>
      <c r="I52" s="1"/>
    </row>
    <row r="53" ht="25.5" customHeight="1">
      <c r="E53" s="19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1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workbookViewId="0" topLeftCell="A4">
      <selection activeCell="B29" sqref="B29"/>
    </sheetView>
  </sheetViews>
  <sheetFormatPr defaultColWidth="8.796875" defaultRowHeight="15"/>
  <cols>
    <col min="1" max="1" width="45.19921875" style="0" customWidth="1"/>
    <col min="2" max="2" width="22.8984375" style="54" customWidth="1"/>
    <col min="3" max="3" width="46.19921875" style="0" customWidth="1"/>
    <col min="4" max="4" width="25.5" style="0" customWidth="1"/>
    <col min="5" max="5" width="12.3984375" style="0" customWidth="1"/>
    <col min="8" max="8" width="7.5" style="0" customWidth="1"/>
  </cols>
  <sheetData>
    <row r="1" spans="1:9" ht="22.5" customHeight="1">
      <c r="A1" s="96" t="s">
        <v>42</v>
      </c>
      <c r="B1" s="96"/>
      <c r="C1" s="96"/>
      <c r="D1" s="96"/>
      <c r="E1" s="2"/>
      <c r="H1" s="1"/>
      <c r="I1" s="1"/>
    </row>
    <row r="2" spans="1:9" ht="20.25">
      <c r="A2" s="96" t="s">
        <v>17</v>
      </c>
      <c r="B2" s="96"/>
      <c r="C2" s="96"/>
      <c r="D2" s="96"/>
      <c r="E2" s="2"/>
      <c r="F2" s="3"/>
      <c r="G2" s="3"/>
      <c r="H2" s="4"/>
      <c r="I2" s="4"/>
    </row>
    <row r="3" spans="1:9" ht="4.5" customHeight="1">
      <c r="A3" s="66"/>
      <c r="C3" s="68"/>
      <c r="D3" s="69"/>
      <c r="E3" s="6"/>
      <c r="F3" s="3"/>
      <c r="G3" s="3"/>
      <c r="H3" s="4"/>
      <c r="I3" s="4"/>
    </row>
    <row r="4" spans="1:8" ht="17.25" customHeight="1" thickBot="1">
      <c r="A4" s="70"/>
      <c r="C4" s="54"/>
      <c r="D4" s="71" t="s">
        <v>18</v>
      </c>
      <c r="E4" s="17"/>
      <c r="F4" s="3"/>
      <c r="G4" s="3"/>
      <c r="H4" s="4"/>
    </row>
    <row r="5" spans="1:5" ht="15.75">
      <c r="A5" s="72"/>
      <c r="B5" s="55"/>
      <c r="C5" s="72"/>
      <c r="D5" s="55"/>
      <c r="E5" s="9"/>
    </row>
    <row r="6" spans="1:5" ht="13.5" customHeight="1">
      <c r="A6" s="73" t="s">
        <v>0</v>
      </c>
      <c r="B6" s="56" t="s">
        <v>47</v>
      </c>
      <c r="C6" s="73" t="s">
        <v>0</v>
      </c>
      <c r="D6" s="56" t="s">
        <v>48</v>
      </c>
      <c r="E6" s="17"/>
    </row>
    <row r="7" spans="1:5" ht="15.75">
      <c r="A7" s="74"/>
      <c r="B7" s="57" t="s">
        <v>16</v>
      </c>
      <c r="C7" s="74"/>
      <c r="D7" s="57" t="s">
        <v>16</v>
      </c>
      <c r="E7" s="9"/>
    </row>
    <row r="8" spans="1:5" ht="10.5" customHeight="1" thickBot="1">
      <c r="A8" s="75"/>
      <c r="B8" s="58"/>
      <c r="C8" s="75"/>
      <c r="D8" s="58"/>
      <c r="E8" s="18"/>
    </row>
    <row r="9" spans="1:5" s="5" customFormat="1" ht="16.5" customHeight="1" thickBot="1">
      <c r="A9" s="76" t="s">
        <v>32</v>
      </c>
      <c r="B9" s="59"/>
      <c r="C9" s="76" t="s">
        <v>33</v>
      </c>
      <c r="D9" s="77"/>
      <c r="E9" s="41"/>
    </row>
    <row r="10" spans="1:5" ht="15" customHeight="1">
      <c r="A10" s="78" t="s">
        <v>1</v>
      </c>
      <c r="B10" s="60">
        <v>3138057</v>
      </c>
      <c r="C10" s="78" t="s">
        <v>5</v>
      </c>
      <c r="D10" s="60">
        <v>9764214</v>
      </c>
      <c r="E10" s="13"/>
    </row>
    <row r="11" spans="1:5" ht="15" customHeight="1">
      <c r="A11" s="79" t="s">
        <v>2</v>
      </c>
      <c r="B11" s="53"/>
      <c r="C11" s="79" t="s">
        <v>6</v>
      </c>
      <c r="D11" s="63">
        <v>3147927</v>
      </c>
      <c r="E11" s="13"/>
    </row>
    <row r="12" spans="1:5" ht="15" customHeight="1">
      <c r="A12" s="79" t="s">
        <v>25</v>
      </c>
      <c r="B12" s="53">
        <v>1780000</v>
      </c>
      <c r="C12" s="80" t="s">
        <v>7</v>
      </c>
      <c r="D12" s="62">
        <f>7149155+52268+66064+263226-20000</f>
        <v>7510713</v>
      </c>
      <c r="E12" s="13"/>
    </row>
    <row r="13" spans="1:5" ht="15" customHeight="1">
      <c r="A13" s="79" t="s">
        <v>26</v>
      </c>
      <c r="B13" s="53">
        <f>659679-60</f>
        <v>659619</v>
      </c>
      <c r="C13" s="79" t="s">
        <v>8</v>
      </c>
      <c r="D13" s="53">
        <f>248799-16964+1101+146+14253+398+22600</f>
        <v>270333</v>
      </c>
      <c r="E13" s="13"/>
    </row>
    <row r="14" spans="1:5" ht="15" customHeight="1">
      <c r="A14" s="79"/>
      <c r="B14" s="53" t="s">
        <v>15</v>
      </c>
      <c r="C14" s="80" t="s">
        <v>9</v>
      </c>
      <c r="D14" s="62">
        <f>254345+2804-30000</f>
        <v>227149</v>
      </c>
      <c r="E14" s="13"/>
    </row>
    <row r="15" spans="1:5" ht="15" customHeight="1">
      <c r="A15" s="81"/>
      <c r="B15" s="61"/>
      <c r="C15" s="79" t="s">
        <v>35</v>
      </c>
      <c r="D15" s="53">
        <v>0</v>
      </c>
      <c r="E15" s="13"/>
    </row>
    <row r="16" spans="1:5" ht="15" customHeight="1">
      <c r="A16" s="79" t="s">
        <v>3</v>
      </c>
      <c r="B16" s="53"/>
      <c r="C16" s="80" t="s">
        <v>40</v>
      </c>
      <c r="D16" s="62">
        <v>914986</v>
      </c>
      <c r="E16" s="13"/>
    </row>
    <row r="17" spans="1:5" ht="15" customHeight="1">
      <c r="A17" s="79" t="s">
        <v>27</v>
      </c>
      <c r="B17" s="53">
        <f>4378021-446</f>
        <v>4377575</v>
      </c>
      <c r="C17" s="50"/>
      <c r="D17" s="33"/>
      <c r="E17" s="13"/>
    </row>
    <row r="18" spans="1:5" ht="15" customHeight="1">
      <c r="A18" s="79" t="s">
        <v>28</v>
      </c>
      <c r="B18" s="53">
        <v>72868</v>
      </c>
      <c r="C18" s="50"/>
      <c r="D18" s="33"/>
      <c r="E18" s="13"/>
    </row>
    <row r="19" spans="1:5" ht="15" customHeight="1">
      <c r="A19" s="79" t="s">
        <v>29</v>
      </c>
      <c r="B19" s="53">
        <v>298200</v>
      </c>
      <c r="C19" s="32"/>
      <c r="D19" s="33"/>
      <c r="E19" s="13"/>
    </row>
    <row r="20" spans="1:5" ht="15" customHeight="1">
      <c r="A20" s="81" t="s">
        <v>41</v>
      </c>
      <c r="B20" s="53">
        <f>1500+13200+13992+28656+1101+413987+29786+3918+351237+384648</f>
        <v>1242025</v>
      </c>
      <c r="C20" s="32"/>
      <c r="D20" s="33"/>
      <c r="E20" s="13"/>
    </row>
    <row r="21" spans="1:5" ht="15" customHeight="1">
      <c r="A21" s="80" t="s">
        <v>43</v>
      </c>
      <c r="B21" s="62">
        <f>9198208+13839+7056+113128</f>
        <v>9332231</v>
      </c>
      <c r="C21" s="32"/>
      <c r="D21" s="34"/>
      <c r="E21" s="13"/>
    </row>
    <row r="22" spans="1:5" ht="15" customHeight="1">
      <c r="A22" s="79" t="s">
        <v>38</v>
      </c>
      <c r="B22" s="53">
        <v>0</v>
      </c>
      <c r="C22" s="32"/>
      <c r="D22" s="34"/>
      <c r="E22" s="13"/>
    </row>
    <row r="23" spans="1:5" ht="15" customHeight="1" thickBot="1">
      <c r="A23" s="84" t="s">
        <v>4</v>
      </c>
      <c r="B23" s="63">
        <f>454058+20000+671220-210531</f>
        <v>934747</v>
      </c>
      <c r="C23" s="32"/>
      <c r="D23" s="35"/>
      <c r="E23" s="16"/>
    </row>
    <row r="24" spans="1:5" s="5" customFormat="1" ht="16.5" thickBot="1">
      <c r="A24" s="85" t="s">
        <v>24</v>
      </c>
      <c r="B24" s="64">
        <f>SUM(B10:B23)</f>
        <v>21835322</v>
      </c>
      <c r="C24" s="85" t="s">
        <v>23</v>
      </c>
      <c r="D24" s="64">
        <f>SUM(D10:D16)</f>
        <v>21835322</v>
      </c>
      <c r="E24" s="41"/>
    </row>
    <row r="25" spans="1:5" s="5" customFormat="1" ht="17.25" customHeight="1">
      <c r="A25" s="86" t="s">
        <v>36</v>
      </c>
      <c r="B25" s="60">
        <v>51485</v>
      </c>
      <c r="C25" s="81" t="s">
        <v>12</v>
      </c>
      <c r="D25" s="61">
        <v>3025976</v>
      </c>
      <c r="E25" s="41"/>
    </row>
    <row r="26" spans="1:5" ht="14.25" customHeight="1">
      <c r="A26" s="79" t="s">
        <v>10</v>
      </c>
      <c r="B26" s="53">
        <f>206000+1100+10950</f>
        <v>218050</v>
      </c>
      <c r="C26" s="81" t="s">
        <v>13</v>
      </c>
      <c r="D26" s="61">
        <v>87364</v>
      </c>
      <c r="E26" s="13"/>
    </row>
    <row r="27" spans="1:5" ht="14.25" customHeight="1">
      <c r="A27" s="84" t="s">
        <v>11</v>
      </c>
      <c r="B27" s="63"/>
      <c r="C27" s="81" t="s">
        <v>14</v>
      </c>
      <c r="D27" s="61">
        <f>31000+2300+1000+400+25000</f>
        <v>59700</v>
      </c>
      <c r="E27" s="13"/>
    </row>
    <row r="28" spans="1:5" ht="15" customHeight="1">
      <c r="A28" s="81" t="s">
        <v>30</v>
      </c>
      <c r="B28" s="61">
        <v>364632</v>
      </c>
      <c r="C28" s="79" t="s">
        <v>39</v>
      </c>
      <c r="D28" s="53">
        <v>83407</v>
      </c>
      <c r="E28" s="13"/>
    </row>
    <row r="29" spans="1:5" ht="15" customHeight="1">
      <c r="A29" s="81" t="s">
        <v>44</v>
      </c>
      <c r="B29" s="61">
        <f>684549+2300+54207+8492</f>
        <v>749548</v>
      </c>
      <c r="C29" s="87" t="s">
        <v>34</v>
      </c>
      <c r="D29" s="62">
        <f>8728994-105620-382820+183011-4500</f>
        <v>8419065</v>
      </c>
      <c r="E29" s="13"/>
    </row>
    <row r="30" spans="1:5" ht="15" customHeight="1">
      <c r="A30" s="81" t="s">
        <v>37</v>
      </c>
      <c r="B30" s="61">
        <v>30000</v>
      </c>
      <c r="C30" s="79"/>
      <c r="D30" s="83"/>
      <c r="E30" s="13"/>
    </row>
    <row r="31" spans="1:5" ht="15" customHeight="1" thickBot="1">
      <c r="A31" s="79" t="s">
        <v>31</v>
      </c>
      <c r="B31" s="53">
        <f>9913425+140392+207980</f>
        <v>10261797</v>
      </c>
      <c r="C31" s="82"/>
      <c r="D31" s="83"/>
      <c r="E31" s="13"/>
    </row>
    <row r="32" spans="1:5" ht="18" customHeight="1" thickBot="1">
      <c r="A32" s="85" t="s">
        <v>22</v>
      </c>
      <c r="B32" s="64">
        <f>SUM(B25:B31)</f>
        <v>11675512</v>
      </c>
      <c r="C32" s="85" t="s">
        <v>20</v>
      </c>
      <c r="D32" s="64">
        <f>SUM(D25:D29)</f>
        <v>11675512</v>
      </c>
      <c r="E32" s="13"/>
    </row>
    <row r="33" spans="1:5" ht="25.5" customHeight="1" thickBot="1">
      <c r="A33" s="88" t="s">
        <v>19</v>
      </c>
      <c r="B33" s="65">
        <f>B24+B32</f>
        <v>33510834</v>
      </c>
      <c r="C33" s="88" t="s">
        <v>21</v>
      </c>
      <c r="D33" s="65">
        <f>D24+D32</f>
        <v>33510834</v>
      </c>
      <c r="E33" s="13"/>
    </row>
    <row r="34" ht="21" customHeight="1">
      <c r="E34" s="13"/>
    </row>
    <row r="35" ht="24" customHeight="1">
      <c r="E35" s="16"/>
    </row>
    <row r="37" ht="21" customHeight="1">
      <c r="E37" s="16"/>
    </row>
    <row r="38" ht="27.75" customHeight="1">
      <c r="E38" s="13"/>
    </row>
    <row r="39" ht="25.5" customHeight="1">
      <c r="E39" s="13"/>
    </row>
    <row r="40" ht="29.25" customHeight="1">
      <c r="E40" s="13"/>
    </row>
    <row r="41" spans="3:5" ht="21.75" customHeight="1">
      <c r="C41" s="32"/>
      <c r="D41" s="48"/>
      <c r="E41" s="13"/>
    </row>
    <row r="42" ht="25.5" customHeight="1">
      <c r="E42" s="13"/>
    </row>
    <row r="43" ht="15" customHeight="1">
      <c r="E43" s="13"/>
    </row>
    <row r="44" spans="1:5" ht="20.25" customHeight="1">
      <c r="A44" s="5"/>
      <c r="B44" s="66"/>
      <c r="C44" s="5"/>
      <c r="D44" s="5"/>
      <c r="E44" s="16"/>
    </row>
    <row r="45" spans="1:7" ht="21.75" customHeight="1">
      <c r="A45" s="43"/>
      <c r="B45" s="67"/>
      <c r="C45" s="43"/>
      <c r="D45" s="43"/>
      <c r="E45" s="42"/>
      <c r="F45" s="5"/>
      <c r="G45" s="5"/>
    </row>
    <row r="46" spans="1:4" s="5" customFormat="1" ht="29.25" customHeight="1">
      <c r="A46"/>
      <c r="B46" s="54"/>
      <c r="C46" t="s">
        <v>15</v>
      </c>
      <c r="D46" s="19"/>
    </row>
    <row r="47" spans="1:5" s="43" customFormat="1" ht="25.5" customHeight="1">
      <c r="A47"/>
      <c r="B47" s="54"/>
      <c r="C47"/>
      <c r="D47" s="19"/>
      <c r="E47" s="38"/>
    </row>
    <row r="48" spans="4:5" ht="25.5" customHeight="1">
      <c r="D48" s="19"/>
      <c r="E48" s="19"/>
    </row>
    <row r="49" spans="4:9" ht="25.5" customHeight="1">
      <c r="D49" s="19"/>
      <c r="E49" s="19"/>
      <c r="H49" s="1"/>
      <c r="I49" s="1"/>
    </row>
    <row r="50" spans="4:9" ht="25.5" customHeight="1">
      <c r="D50" s="19"/>
      <c r="E50" s="19"/>
      <c r="H50" s="1"/>
      <c r="I50" s="1"/>
    </row>
    <row r="51" spans="5:9" ht="25.5" customHeight="1">
      <c r="E51" s="19"/>
      <c r="H51" s="1"/>
      <c r="I51" s="1"/>
    </row>
    <row r="52" ht="25.5" customHeight="1">
      <c r="E52" s="19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6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="80" zoomScaleNormal="80" zoomScaleSheetLayoutView="100" workbookViewId="0" topLeftCell="A7">
      <selection activeCell="B28" sqref="B28"/>
    </sheetView>
  </sheetViews>
  <sheetFormatPr defaultColWidth="8.796875" defaultRowHeight="15"/>
  <cols>
    <col min="1" max="1" width="45.19921875" style="0" customWidth="1"/>
    <col min="2" max="2" width="22.8984375" style="54" customWidth="1"/>
    <col min="3" max="3" width="46.19921875" style="0" customWidth="1"/>
    <col min="4" max="4" width="25.5" style="0" customWidth="1"/>
    <col min="5" max="5" width="12.3984375" style="0" customWidth="1"/>
    <col min="8" max="8" width="7.5" style="0" customWidth="1"/>
  </cols>
  <sheetData>
    <row r="1" spans="1:9" ht="22.5" customHeight="1">
      <c r="A1" s="96" t="s">
        <v>42</v>
      </c>
      <c r="B1" s="96"/>
      <c r="C1" s="96"/>
      <c r="D1" s="96"/>
      <c r="E1" s="2"/>
      <c r="H1" s="1"/>
      <c r="I1" s="1"/>
    </row>
    <row r="2" spans="1:9" ht="20.25">
      <c r="A2" s="96" t="s">
        <v>17</v>
      </c>
      <c r="B2" s="96"/>
      <c r="C2" s="96"/>
      <c r="D2" s="96"/>
      <c r="E2" s="2"/>
      <c r="F2" s="3"/>
      <c r="G2" s="3"/>
      <c r="H2" s="4"/>
      <c r="I2" s="4"/>
    </row>
    <row r="3" spans="1:9" ht="4.5" customHeight="1">
      <c r="A3" s="66"/>
      <c r="C3" s="68"/>
      <c r="D3" s="69"/>
      <c r="E3" s="6"/>
      <c r="F3" s="3"/>
      <c r="G3" s="3"/>
      <c r="H3" s="4"/>
      <c r="I3" s="4"/>
    </row>
    <row r="4" spans="1:8" ht="17.25" customHeight="1" thickBot="1">
      <c r="A4" s="70"/>
      <c r="C4" s="54"/>
      <c r="D4" s="71" t="s">
        <v>18</v>
      </c>
      <c r="E4" s="17"/>
      <c r="F4" s="3"/>
      <c r="G4" s="3"/>
      <c r="H4" s="4"/>
    </row>
    <row r="5" spans="1:5" ht="15.75">
      <c r="A5" s="72"/>
      <c r="B5" s="55"/>
      <c r="C5" s="72"/>
      <c r="D5" s="55"/>
      <c r="E5" s="9"/>
    </row>
    <row r="6" spans="1:5" ht="13.5" customHeight="1">
      <c r="A6" s="73" t="s">
        <v>0</v>
      </c>
      <c r="B6" s="56" t="s">
        <v>47</v>
      </c>
      <c r="C6" s="73" t="s">
        <v>0</v>
      </c>
      <c r="D6" s="56" t="s">
        <v>48</v>
      </c>
      <c r="E6" s="17"/>
    </row>
    <row r="7" spans="1:5" ht="15.75">
      <c r="A7" s="74"/>
      <c r="B7" s="57" t="s">
        <v>16</v>
      </c>
      <c r="C7" s="74"/>
      <c r="D7" s="57" t="s">
        <v>16</v>
      </c>
      <c r="E7" s="9"/>
    </row>
    <row r="8" spans="1:5" ht="10.5" customHeight="1" thickBot="1">
      <c r="A8" s="75"/>
      <c r="B8" s="58"/>
      <c r="C8" s="75"/>
      <c r="D8" s="58"/>
      <c r="E8" s="18"/>
    </row>
    <row r="9" spans="1:5" s="5" customFormat="1" ht="16.5" customHeight="1" thickBot="1">
      <c r="A9" s="76" t="s">
        <v>32</v>
      </c>
      <c r="B9" s="59"/>
      <c r="C9" s="76" t="s">
        <v>33</v>
      </c>
      <c r="D9" s="77"/>
      <c r="E9" s="41"/>
    </row>
    <row r="10" spans="1:5" ht="15" customHeight="1">
      <c r="A10" s="78" t="s">
        <v>1</v>
      </c>
      <c r="B10" s="60">
        <v>3070384</v>
      </c>
      <c r="C10" s="78" t="s">
        <v>5</v>
      </c>
      <c r="D10" s="60">
        <v>9822930</v>
      </c>
      <c r="E10" s="13"/>
    </row>
    <row r="11" spans="1:5" ht="15" customHeight="1">
      <c r="A11" s="79" t="s">
        <v>2</v>
      </c>
      <c r="B11" s="53"/>
      <c r="C11" s="79" t="s">
        <v>6</v>
      </c>
      <c r="D11" s="63">
        <v>3156392</v>
      </c>
      <c r="E11" s="13"/>
    </row>
    <row r="12" spans="1:5" ht="15" customHeight="1">
      <c r="A12" s="79" t="s">
        <v>25</v>
      </c>
      <c r="B12" s="53">
        <v>1780000</v>
      </c>
      <c r="C12" s="80" t="s">
        <v>7</v>
      </c>
      <c r="D12" s="62">
        <v>8340188</v>
      </c>
      <c r="E12" s="13"/>
    </row>
    <row r="13" spans="1:5" ht="15" customHeight="1">
      <c r="A13" s="79" t="s">
        <v>26</v>
      </c>
      <c r="B13" s="53">
        <f>659679-60</f>
        <v>659619</v>
      </c>
      <c r="C13" s="79" t="s">
        <v>8</v>
      </c>
      <c r="D13" s="53">
        <v>352184</v>
      </c>
      <c r="E13" s="13"/>
    </row>
    <row r="14" spans="1:5" ht="15" customHeight="1">
      <c r="A14" s="79"/>
      <c r="B14" s="53" t="s">
        <v>15</v>
      </c>
      <c r="C14" s="80" t="s">
        <v>9</v>
      </c>
      <c r="D14" s="62">
        <v>213008</v>
      </c>
      <c r="E14" s="13"/>
    </row>
    <row r="15" spans="1:5" ht="15" customHeight="1">
      <c r="A15" s="81"/>
      <c r="B15" s="61"/>
      <c r="C15" s="79" t="s">
        <v>35</v>
      </c>
      <c r="D15" s="53">
        <v>0</v>
      </c>
      <c r="E15" s="13"/>
    </row>
    <row r="16" spans="1:5" ht="15" customHeight="1">
      <c r="A16" s="79" t="s">
        <v>3</v>
      </c>
      <c r="B16" s="53"/>
      <c r="C16" s="80" t="s">
        <v>40</v>
      </c>
      <c r="D16" s="62">
        <v>615926</v>
      </c>
      <c r="E16" s="13"/>
    </row>
    <row r="17" spans="1:5" ht="15" customHeight="1">
      <c r="A17" s="79" t="s">
        <v>27</v>
      </c>
      <c r="B17" s="53">
        <f>4378021-446</f>
        <v>4377575</v>
      </c>
      <c r="C17" s="50"/>
      <c r="D17" s="33"/>
      <c r="E17" s="13"/>
    </row>
    <row r="18" spans="1:5" ht="15" customHeight="1">
      <c r="A18" s="79" t="s">
        <v>28</v>
      </c>
      <c r="B18" s="53">
        <v>72868</v>
      </c>
      <c r="C18" s="50"/>
      <c r="D18" s="33"/>
      <c r="E18" s="13"/>
    </row>
    <row r="19" spans="1:5" ht="15" customHeight="1">
      <c r="A19" s="79" t="s">
        <v>29</v>
      </c>
      <c r="B19" s="53">
        <v>298200</v>
      </c>
      <c r="C19" s="32"/>
      <c r="D19" s="33"/>
      <c r="E19" s="13"/>
    </row>
    <row r="20" spans="1:5" ht="15" customHeight="1">
      <c r="A20" s="81" t="s">
        <v>41</v>
      </c>
      <c r="B20" s="53">
        <v>1338211</v>
      </c>
      <c r="C20" s="32"/>
      <c r="D20" s="33"/>
      <c r="E20" s="13"/>
    </row>
    <row r="21" spans="1:5" ht="15" customHeight="1">
      <c r="A21" s="80" t="s">
        <v>43</v>
      </c>
      <c r="B21" s="62">
        <v>9942894</v>
      </c>
      <c r="C21" s="32"/>
      <c r="D21" s="34"/>
      <c r="E21" s="13"/>
    </row>
    <row r="22" spans="1:5" ht="15" customHeight="1">
      <c r="A22" s="79" t="s">
        <v>38</v>
      </c>
      <c r="B22" s="53"/>
      <c r="C22" s="32"/>
      <c r="D22" s="34"/>
      <c r="E22" s="13"/>
    </row>
    <row r="23" spans="1:5" ht="15" customHeight="1" thickBot="1">
      <c r="A23" s="84" t="s">
        <v>4</v>
      </c>
      <c r="B23" s="63">
        <v>960877</v>
      </c>
      <c r="C23" s="32"/>
      <c r="D23" s="35"/>
      <c r="E23" s="16"/>
    </row>
    <row r="24" spans="1:5" s="5" customFormat="1" ht="16.5" thickBot="1">
      <c r="A24" s="85" t="s">
        <v>24</v>
      </c>
      <c r="B24" s="64">
        <f>SUM(B10:B23)</f>
        <v>22500628</v>
      </c>
      <c r="C24" s="85" t="s">
        <v>23</v>
      </c>
      <c r="D24" s="64">
        <f>SUM(D10:D16)</f>
        <v>22500628</v>
      </c>
      <c r="E24" s="41"/>
    </row>
    <row r="25" spans="1:5" s="5" customFormat="1" ht="17.25" customHeight="1">
      <c r="A25" s="86" t="s">
        <v>36</v>
      </c>
      <c r="B25" s="60">
        <v>195107</v>
      </c>
      <c r="C25" s="81" t="s">
        <v>12</v>
      </c>
      <c r="D25" s="61">
        <v>3660821</v>
      </c>
      <c r="E25" s="41"/>
    </row>
    <row r="26" spans="1:5" ht="14.25" customHeight="1">
      <c r="A26" s="79" t="s">
        <v>10</v>
      </c>
      <c r="B26" s="53">
        <v>243289</v>
      </c>
      <c r="C26" s="81" t="s">
        <v>13</v>
      </c>
      <c r="D26" s="61">
        <v>150321</v>
      </c>
      <c r="E26" s="13"/>
    </row>
    <row r="27" spans="1:5" ht="14.25" customHeight="1">
      <c r="A27" s="84" t="s">
        <v>11</v>
      </c>
      <c r="B27" s="63"/>
      <c r="C27" s="81" t="s">
        <v>14</v>
      </c>
      <c r="D27" s="61">
        <v>97259</v>
      </c>
      <c r="E27" s="13"/>
    </row>
    <row r="28" spans="1:5" ht="15" customHeight="1">
      <c r="A28" s="81" t="s">
        <v>30</v>
      </c>
      <c r="B28" s="61">
        <v>364632</v>
      </c>
      <c r="C28" s="79" t="s">
        <v>39</v>
      </c>
      <c r="D28" s="53">
        <v>83407</v>
      </c>
      <c r="E28" s="13"/>
    </row>
    <row r="29" spans="1:5" ht="15" customHeight="1">
      <c r="A29" s="81" t="s">
        <v>44</v>
      </c>
      <c r="B29" s="61">
        <v>753780</v>
      </c>
      <c r="C29" s="87" t="s">
        <v>34</v>
      </c>
      <c r="D29" s="62">
        <v>7966753</v>
      </c>
      <c r="E29" s="13"/>
    </row>
    <row r="30" spans="1:5" ht="15" customHeight="1">
      <c r="A30" s="81" t="s">
        <v>37</v>
      </c>
      <c r="B30" s="61">
        <v>130000</v>
      </c>
      <c r="C30" s="79"/>
      <c r="D30" s="83"/>
      <c r="E30" s="13"/>
    </row>
    <row r="31" spans="1:5" ht="15" customHeight="1" thickBot="1">
      <c r="A31" s="79" t="s">
        <v>31</v>
      </c>
      <c r="B31" s="53">
        <v>10271753</v>
      </c>
      <c r="C31" s="82"/>
      <c r="D31" s="83"/>
      <c r="E31" s="13"/>
    </row>
    <row r="32" spans="1:5" ht="18" customHeight="1" thickBot="1">
      <c r="A32" s="85" t="s">
        <v>22</v>
      </c>
      <c r="B32" s="64">
        <f>SUM(B25:B31)</f>
        <v>11958561</v>
      </c>
      <c r="C32" s="85" t="s">
        <v>20</v>
      </c>
      <c r="D32" s="64">
        <f>SUM(D25:D29)</f>
        <v>11958561</v>
      </c>
      <c r="E32" s="13"/>
    </row>
    <row r="33" spans="1:5" ht="25.5" customHeight="1" thickBot="1">
      <c r="A33" s="88" t="s">
        <v>19</v>
      </c>
      <c r="B33" s="65">
        <f>B24+B32</f>
        <v>34459189</v>
      </c>
      <c r="C33" s="88" t="s">
        <v>21</v>
      </c>
      <c r="D33" s="65">
        <f>D24+D32</f>
        <v>34459189</v>
      </c>
      <c r="E33" s="13"/>
    </row>
    <row r="34" ht="21" customHeight="1">
      <c r="E34" s="13"/>
    </row>
    <row r="35" ht="24" customHeight="1">
      <c r="E35" s="16"/>
    </row>
    <row r="37" ht="21" customHeight="1">
      <c r="E37" s="16"/>
    </row>
    <row r="38" ht="27.75" customHeight="1">
      <c r="E38" s="13"/>
    </row>
    <row r="39" ht="25.5" customHeight="1">
      <c r="E39" s="13"/>
    </row>
    <row r="40" ht="29.25" customHeight="1">
      <c r="E40" s="13"/>
    </row>
    <row r="41" spans="3:5" ht="21.75" customHeight="1">
      <c r="C41" s="32"/>
      <c r="D41" s="48"/>
      <c r="E41" s="13"/>
    </row>
    <row r="42" ht="25.5" customHeight="1">
      <c r="E42" s="13"/>
    </row>
    <row r="43" ht="15" customHeight="1">
      <c r="E43" s="13"/>
    </row>
    <row r="44" spans="1:5" ht="20.25" customHeight="1">
      <c r="A44" s="5"/>
      <c r="B44" s="66"/>
      <c r="C44" s="5"/>
      <c r="D44" s="5"/>
      <c r="E44" s="16"/>
    </row>
    <row r="45" spans="1:7" ht="21.75" customHeight="1">
      <c r="A45" s="43"/>
      <c r="B45" s="67"/>
      <c r="C45" s="43"/>
      <c r="D45" s="43"/>
      <c r="E45" s="42"/>
      <c r="F45" s="5"/>
      <c r="G45" s="5"/>
    </row>
    <row r="46" spans="1:4" s="5" customFormat="1" ht="29.25" customHeight="1">
      <c r="A46"/>
      <c r="B46" s="54"/>
      <c r="C46" t="s">
        <v>15</v>
      </c>
      <c r="D46" s="19"/>
    </row>
    <row r="47" spans="1:5" s="43" customFormat="1" ht="25.5" customHeight="1">
      <c r="A47"/>
      <c r="B47" s="54"/>
      <c r="C47"/>
      <c r="D47" s="19"/>
      <c r="E47" s="38"/>
    </row>
    <row r="48" spans="4:5" ht="25.5" customHeight="1">
      <c r="D48" s="19"/>
      <c r="E48" s="19"/>
    </row>
    <row r="49" spans="4:9" ht="25.5" customHeight="1">
      <c r="D49" s="19"/>
      <c r="E49" s="19"/>
      <c r="H49" s="1"/>
      <c r="I49" s="1"/>
    </row>
    <row r="50" spans="4:9" ht="25.5" customHeight="1">
      <c r="D50" s="19"/>
      <c r="E50" s="19"/>
      <c r="H50" s="1"/>
      <c r="I50" s="1"/>
    </row>
    <row r="51" spans="5:9" ht="25.5" customHeight="1">
      <c r="E51" s="19"/>
      <c r="H51" s="1"/>
      <c r="I51" s="1"/>
    </row>
    <row r="52" ht="25.5" customHeight="1">
      <c r="E52" s="19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6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SheetLayoutView="100" workbookViewId="0" topLeftCell="A4">
      <selection activeCell="B28" sqref="B28"/>
    </sheetView>
  </sheetViews>
  <sheetFormatPr defaultColWidth="8.796875" defaultRowHeight="15"/>
  <cols>
    <col min="1" max="1" width="45.19921875" style="0" customWidth="1"/>
    <col min="2" max="2" width="22.8984375" style="54" customWidth="1"/>
    <col min="3" max="3" width="46.19921875" style="0" customWidth="1"/>
    <col min="4" max="4" width="25.5" style="0" customWidth="1"/>
    <col min="5" max="5" width="12.3984375" style="0" customWidth="1"/>
    <col min="6" max="6" width="9.69921875" style="0" bestFit="1" customWidth="1"/>
    <col min="8" max="8" width="10.19921875" style="0" customWidth="1"/>
  </cols>
  <sheetData>
    <row r="1" spans="1:9" ht="22.5" customHeight="1">
      <c r="A1" s="96" t="s">
        <v>42</v>
      </c>
      <c r="B1" s="96"/>
      <c r="C1" s="96"/>
      <c r="D1" s="96"/>
      <c r="E1" s="2"/>
      <c r="H1" s="1"/>
      <c r="I1" s="1"/>
    </row>
    <row r="2" spans="1:9" ht="20.25">
      <c r="A2" s="96" t="s">
        <v>17</v>
      </c>
      <c r="B2" s="96"/>
      <c r="C2" s="96"/>
      <c r="D2" s="96"/>
      <c r="E2" s="2"/>
      <c r="F2" s="3"/>
      <c r="G2" s="3"/>
      <c r="H2" s="4"/>
      <c r="I2" s="4"/>
    </row>
    <row r="3" spans="1:9" ht="4.5" customHeight="1">
      <c r="A3" s="66"/>
      <c r="C3" s="68"/>
      <c r="D3" s="69"/>
      <c r="E3" s="6"/>
      <c r="F3" s="3"/>
      <c r="G3" s="3"/>
      <c r="H3" s="4"/>
      <c r="I3" s="4"/>
    </row>
    <row r="4" spans="1:8" ht="17.25" customHeight="1" thickBot="1">
      <c r="A4" s="70"/>
      <c r="C4" s="54"/>
      <c r="D4" s="71" t="s">
        <v>18</v>
      </c>
      <c r="E4" s="17"/>
      <c r="F4" s="3"/>
      <c r="G4" s="3"/>
      <c r="H4" s="4"/>
    </row>
    <row r="5" spans="1:5" ht="15.75">
      <c r="A5" s="72"/>
      <c r="B5" s="55"/>
      <c r="C5" s="72"/>
      <c r="D5" s="55"/>
      <c r="E5" s="9"/>
    </row>
    <row r="6" spans="1:5" ht="13.5" customHeight="1">
      <c r="A6" s="73" t="s">
        <v>0</v>
      </c>
      <c r="B6" s="56" t="s">
        <v>47</v>
      </c>
      <c r="C6" s="73" t="s">
        <v>0</v>
      </c>
      <c r="D6" s="56" t="s">
        <v>48</v>
      </c>
      <c r="E6" s="17"/>
    </row>
    <row r="7" spans="1:5" ht="15.75">
      <c r="A7" s="74"/>
      <c r="B7" s="57" t="s">
        <v>16</v>
      </c>
      <c r="C7" s="74"/>
      <c r="D7" s="57" t="s">
        <v>16</v>
      </c>
      <c r="E7" s="9"/>
    </row>
    <row r="8" spans="1:5" ht="10.5" customHeight="1" thickBot="1">
      <c r="A8" s="75"/>
      <c r="B8" s="58"/>
      <c r="C8" s="75"/>
      <c r="D8" s="58"/>
      <c r="E8" s="18"/>
    </row>
    <row r="9" spans="1:5" s="5" customFormat="1" ht="16.5" customHeight="1" thickBot="1">
      <c r="A9" s="76" t="s">
        <v>32</v>
      </c>
      <c r="B9" s="59"/>
      <c r="C9" s="76" t="s">
        <v>33</v>
      </c>
      <c r="D9" s="77"/>
      <c r="E9" s="41"/>
    </row>
    <row r="10" spans="1:5" ht="15" customHeight="1">
      <c r="A10" s="78" t="s">
        <v>1</v>
      </c>
      <c r="B10" s="60">
        <v>4113905</v>
      </c>
      <c r="C10" s="78" t="s">
        <v>5</v>
      </c>
      <c r="D10" s="60">
        <v>9860409</v>
      </c>
      <c r="E10" s="13"/>
    </row>
    <row r="11" spans="1:5" ht="15" customHeight="1">
      <c r="A11" s="79" t="s">
        <v>2</v>
      </c>
      <c r="B11" s="53"/>
      <c r="C11" s="79" t="s">
        <v>6</v>
      </c>
      <c r="D11" s="63">
        <v>3170094</v>
      </c>
      <c r="E11" s="13"/>
    </row>
    <row r="12" spans="1:5" ht="15" customHeight="1">
      <c r="A12" s="79" t="s">
        <v>25</v>
      </c>
      <c r="B12" s="53">
        <v>1780000</v>
      </c>
      <c r="C12" s="80" t="s">
        <v>7</v>
      </c>
      <c r="D12" s="62">
        <v>9955200</v>
      </c>
      <c r="E12" s="13"/>
    </row>
    <row r="13" spans="1:5" ht="15" customHeight="1">
      <c r="A13" s="79" t="s">
        <v>26</v>
      </c>
      <c r="B13" s="53">
        <f>659679-60</f>
        <v>659619</v>
      </c>
      <c r="C13" s="79" t="s">
        <v>8</v>
      </c>
      <c r="D13" s="53">
        <v>407818</v>
      </c>
      <c r="E13" s="13"/>
    </row>
    <row r="14" spans="1:5" ht="15" customHeight="1">
      <c r="A14" s="79"/>
      <c r="B14" s="53" t="s">
        <v>15</v>
      </c>
      <c r="C14" s="80" t="s">
        <v>9</v>
      </c>
      <c r="D14" s="62">
        <v>215735</v>
      </c>
      <c r="E14" s="13"/>
    </row>
    <row r="15" spans="1:5" ht="15" customHeight="1">
      <c r="A15" s="81"/>
      <c r="B15" s="61"/>
      <c r="C15" s="79" t="s">
        <v>35</v>
      </c>
      <c r="D15" s="53">
        <v>0</v>
      </c>
      <c r="E15" s="13"/>
    </row>
    <row r="16" spans="1:5" ht="15" customHeight="1">
      <c r="A16" s="79" t="s">
        <v>3</v>
      </c>
      <c r="B16" s="53"/>
      <c r="C16" s="80" t="s">
        <v>40</v>
      </c>
      <c r="D16" s="62">
        <v>505506</v>
      </c>
      <c r="E16" s="13"/>
    </row>
    <row r="17" spans="1:5" ht="15" customHeight="1">
      <c r="A17" s="79" t="s">
        <v>27</v>
      </c>
      <c r="B17" s="53">
        <v>4377633</v>
      </c>
      <c r="C17" s="54"/>
      <c r="D17" s="93"/>
      <c r="E17" s="13"/>
    </row>
    <row r="18" spans="1:5" ht="15" customHeight="1">
      <c r="A18" s="79" t="s">
        <v>28</v>
      </c>
      <c r="B18" s="53">
        <v>72870</v>
      </c>
      <c r="C18" s="54"/>
      <c r="D18" s="93"/>
      <c r="E18" s="13"/>
    </row>
    <row r="19" spans="1:5" ht="15" customHeight="1">
      <c r="A19" s="79" t="s">
        <v>29</v>
      </c>
      <c r="B19" s="53">
        <v>298200</v>
      </c>
      <c r="C19" s="82"/>
      <c r="D19" s="93"/>
      <c r="E19" s="13"/>
    </row>
    <row r="20" spans="1:6" ht="15" customHeight="1">
      <c r="A20" s="81" t="s">
        <v>41</v>
      </c>
      <c r="B20" s="53">
        <v>1496469</v>
      </c>
      <c r="C20" s="82"/>
      <c r="D20" s="93"/>
      <c r="E20" s="13"/>
      <c r="F20" s="92"/>
    </row>
    <row r="21" spans="1:6" ht="15" customHeight="1">
      <c r="A21" s="80" t="s">
        <v>43</v>
      </c>
      <c r="B21" s="62">
        <v>10337101</v>
      </c>
      <c r="C21" s="82"/>
      <c r="D21" s="83"/>
      <c r="E21" s="13"/>
      <c r="F21" s="92"/>
    </row>
    <row r="22" spans="1:6" ht="15" customHeight="1">
      <c r="A22" s="79" t="s">
        <v>38</v>
      </c>
      <c r="B22" s="53"/>
      <c r="C22" s="82"/>
      <c r="D22" s="83"/>
      <c r="E22" s="13"/>
      <c r="F22" s="92"/>
    </row>
    <row r="23" spans="1:6" ht="15" customHeight="1" thickBot="1">
      <c r="A23" s="84" t="s">
        <v>4</v>
      </c>
      <c r="B23" s="63">
        <v>978965</v>
      </c>
      <c r="C23" s="82"/>
      <c r="D23" s="94"/>
      <c r="E23" s="16"/>
      <c r="F23" s="92"/>
    </row>
    <row r="24" spans="1:6" s="5" customFormat="1" ht="16.5" thickBot="1">
      <c r="A24" s="85" t="s">
        <v>24</v>
      </c>
      <c r="B24" s="64">
        <f>SUM(B10:B23)</f>
        <v>24114762</v>
      </c>
      <c r="C24" s="85" t="s">
        <v>23</v>
      </c>
      <c r="D24" s="64">
        <f>SUM(D10:D16)</f>
        <v>24114762</v>
      </c>
      <c r="E24" s="41"/>
      <c r="F24" s="92"/>
    </row>
    <row r="25" spans="1:6" s="5" customFormat="1" ht="17.25" customHeight="1">
      <c r="A25" s="86" t="s">
        <v>36</v>
      </c>
      <c r="B25" s="60">
        <v>1154318</v>
      </c>
      <c r="C25" s="81" t="s">
        <v>12</v>
      </c>
      <c r="D25" s="61">
        <v>4033882</v>
      </c>
      <c r="E25" s="41"/>
      <c r="F25" s="92"/>
    </row>
    <row r="26" spans="1:6" ht="14.25" customHeight="1">
      <c r="A26" s="79" t="s">
        <v>10</v>
      </c>
      <c r="B26" s="53">
        <v>344602</v>
      </c>
      <c r="C26" s="81" t="s">
        <v>13</v>
      </c>
      <c r="D26" s="61">
        <v>192684</v>
      </c>
      <c r="E26" s="13"/>
      <c r="F26" s="92"/>
    </row>
    <row r="27" spans="1:6" ht="14.25" customHeight="1">
      <c r="A27" s="84" t="s">
        <v>11</v>
      </c>
      <c r="B27" s="63"/>
      <c r="C27" s="81" t="s">
        <v>14</v>
      </c>
      <c r="D27" s="61">
        <v>85259</v>
      </c>
      <c r="E27" s="13"/>
      <c r="F27" s="92"/>
    </row>
    <row r="28" spans="1:6" ht="15" customHeight="1">
      <c r="A28" s="81" t="s">
        <v>30</v>
      </c>
      <c r="B28" s="61">
        <v>364632</v>
      </c>
      <c r="C28" s="79" t="s">
        <v>39</v>
      </c>
      <c r="D28" s="53">
        <f>83407+100042</f>
        <v>183449</v>
      </c>
      <c r="E28" s="13"/>
      <c r="F28" s="92"/>
    </row>
    <row r="29" spans="1:6" ht="15" customHeight="1">
      <c r="A29" s="81" t="s">
        <v>44</v>
      </c>
      <c r="B29" s="61">
        <v>692608</v>
      </c>
      <c r="C29" s="87" t="s">
        <v>34</v>
      </c>
      <c r="D29" s="62">
        <v>8484351</v>
      </c>
      <c r="E29" s="13"/>
      <c r="F29" s="19"/>
    </row>
    <row r="30" spans="1:6" ht="15" customHeight="1">
      <c r="A30" s="81" t="s">
        <v>37</v>
      </c>
      <c r="B30" s="61">
        <v>130042</v>
      </c>
      <c r="C30" s="79"/>
      <c r="D30" s="83"/>
      <c r="E30" s="13"/>
      <c r="F30" s="19"/>
    </row>
    <row r="31" spans="1:5" ht="15" customHeight="1" thickBot="1">
      <c r="A31" s="79" t="s">
        <v>31</v>
      </c>
      <c r="B31" s="53">
        <v>10293423</v>
      </c>
      <c r="C31" s="82"/>
      <c r="D31" s="83"/>
      <c r="E31" s="13"/>
    </row>
    <row r="32" spans="1:5" ht="18" customHeight="1" thickBot="1">
      <c r="A32" s="85" t="s">
        <v>22</v>
      </c>
      <c r="B32" s="64">
        <f>SUM(B25:B31)</f>
        <v>12979625</v>
      </c>
      <c r="C32" s="85" t="s">
        <v>20</v>
      </c>
      <c r="D32" s="64">
        <f>SUM(D25:D29)</f>
        <v>12979625</v>
      </c>
      <c r="E32" s="13"/>
    </row>
    <row r="33" spans="1:5" ht="25.5" customHeight="1" thickBot="1">
      <c r="A33" s="88" t="s">
        <v>19</v>
      </c>
      <c r="B33" s="65">
        <f>B24+B32</f>
        <v>37094387</v>
      </c>
      <c r="C33" s="88" t="s">
        <v>21</v>
      </c>
      <c r="D33" s="65">
        <f>D24+D32</f>
        <v>37094387</v>
      </c>
      <c r="E33" s="13"/>
    </row>
    <row r="34" spans="1:5" ht="21" customHeight="1">
      <c r="A34" s="19"/>
      <c r="B34" s="91"/>
      <c r="E34" s="13"/>
    </row>
    <row r="35" spans="1:5" ht="24" customHeight="1">
      <c r="A35" s="19"/>
      <c r="B35" s="91"/>
      <c r="E35" s="16"/>
    </row>
    <row r="36" ht="15.75">
      <c r="B36" s="90"/>
    </row>
    <row r="37" spans="2:5" ht="21" customHeight="1">
      <c r="B37" s="90"/>
      <c r="E37" s="16"/>
    </row>
    <row r="38" ht="27.75" customHeight="1">
      <c r="E38" s="13"/>
    </row>
    <row r="39" ht="25.5" customHeight="1">
      <c r="E39" s="13"/>
    </row>
    <row r="40" ht="29.25" customHeight="1">
      <c r="E40" s="13"/>
    </row>
    <row r="41" spans="3:5" ht="21.75" customHeight="1">
      <c r="C41" s="32"/>
      <c r="D41" s="48"/>
      <c r="E41" s="13"/>
    </row>
    <row r="42" ht="25.5" customHeight="1">
      <c r="E42" s="13"/>
    </row>
    <row r="43" ht="15" customHeight="1">
      <c r="E43" s="13"/>
    </row>
    <row r="44" spans="1:5" ht="20.25" customHeight="1">
      <c r="A44" s="5"/>
      <c r="B44" s="66"/>
      <c r="C44" s="5"/>
      <c r="D44" s="5"/>
      <c r="E44" s="16"/>
    </row>
    <row r="45" spans="1:7" ht="21.75" customHeight="1">
      <c r="A45" s="43"/>
      <c r="B45" s="67"/>
      <c r="C45" s="43"/>
      <c r="D45" s="43"/>
      <c r="E45" s="42"/>
      <c r="F45" s="5"/>
      <c r="G45" s="5"/>
    </row>
    <row r="46" spans="1:4" s="5" customFormat="1" ht="29.25" customHeight="1">
      <c r="A46"/>
      <c r="B46" s="54"/>
      <c r="C46" t="s">
        <v>15</v>
      </c>
      <c r="D46" s="19"/>
    </row>
    <row r="47" spans="1:5" s="43" customFormat="1" ht="25.5" customHeight="1">
      <c r="A47"/>
      <c r="B47" s="54"/>
      <c r="C47"/>
      <c r="D47" s="19"/>
      <c r="E47" s="38"/>
    </row>
    <row r="48" spans="4:5" ht="25.5" customHeight="1">
      <c r="D48" s="19"/>
      <c r="E48" s="19"/>
    </row>
    <row r="49" spans="4:9" ht="25.5" customHeight="1">
      <c r="D49" s="19"/>
      <c r="E49" s="19"/>
      <c r="H49" s="1"/>
      <c r="I49" s="1"/>
    </row>
    <row r="50" spans="4:9" ht="25.5" customHeight="1">
      <c r="D50" s="19"/>
      <c r="E50" s="19"/>
      <c r="H50" s="1"/>
      <c r="I50" s="1"/>
    </row>
    <row r="51" spans="5:9" ht="25.5" customHeight="1">
      <c r="E51" s="19"/>
      <c r="H51" s="1"/>
      <c r="I51" s="1"/>
    </row>
    <row r="52" ht="25.5" customHeight="1">
      <c r="E52" s="19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6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benedekne</cp:lastModifiedBy>
  <cp:lastPrinted>2009-01-30T08:11:59Z</cp:lastPrinted>
  <dcterms:created xsi:type="dcterms:W3CDTF">2001-09-27T07:04:14Z</dcterms:created>
  <dcterms:modified xsi:type="dcterms:W3CDTF">2009-01-30T09:35:18Z</dcterms:modified>
  <cp:category/>
  <cp:version/>
  <cp:contentType/>
  <cp:contentStatus/>
</cp:coreProperties>
</file>