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210" windowWidth="11625" windowHeight="8745" activeTab="3"/>
  </bookViews>
  <sheets>
    <sheet name="2009. KÖLTSÉGVETÉS" sheetId="1" r:id="rId1"/>
    <sheet name="2009_május" sheetId="2" r:id="rId2"/>
    <sheet name="2009_július" sheetId="3" r:id="rId3"/>
    <sheet name="2009_szept" sheetId="4" r:id="rId4"/>
  </sheets>
  <definedNames>
    <definedName name="_xlnm.Print_Area" localSheetId="0">'2009. KÖLTSÉGVETÉS'!$A$1:$E$42</definedName>
    <definedName name="_xlnm.Print_Area" localSheetId="2">'2009_július'!$A$1:$E$42</definedName>
    <definedName name="_xlnm.Print_Area" localSheetId="1">'2009_május'!$A$1:$E$42</definedName>
    <definedName name="_xlnm.Print_Area" localSheetId="3">'2009_szept'!$A$1:$E$42</definedName>
  </definedNames>
  <calcPr fullCalcOnLoad="1"/>
</workbook>
</file>

<file path=xl/sharedStrings.xml><?xml version="1.0" encoding="utf-8"?>
<sst xmlns="http://schemas.openxmlformats.org/spreadsheetml/2006/main" count="168" uniqueCount="42">
  <si>
    <t xml:space="preserve">    A  működési és fejlesztési célú bevételek és kiadások</t>
  </si>
  <si>
    <t>E Ft</t>
  </si>
  <si>
    <t>Sor-</t>
  </si>
  <si>
    <t>Megnevezés</t>
  </si>
  <si>
    <t>szám</t>
  </si>
  <si>
    <t>I. Működési bevételek és kiadások</t>
  </si>
  <si>
    <t>Intézményi működési bevételek</t>
  </si>
  <si>
    <t>Önkormányzatok sajátos működési bevételei</t>
  </si>
  <si>
    <t>Működési célú költségvetési támogatás</t>
  </si>
  <si>
    <t>Működési célú pénzeszköz átvétel</t>
  </si>
  <si>
    <t>Működési célú bevételek  ö s s z e s e n     (01+....+06)</t>
  </si>
  <si>
    <t>Személyi juttatások</t>
  </si>
  <si>
    <t>Munkaadókat terhelő járulék</t>
  </si>
  <si>
    <t>Dologi kiadások</t>
  </si>
  <si>
    <t>Működési célú pénzeszközátadás egyéb támogatás</t>
  </si>
  <si>
    <t>Ellátottak pénzbeli juttatása</t>
  </si>
  <si>
    <t>Működési céltartalék</t>
  </si>
  <si>
    <t>Működési célú kiadások  ö s s z e s e n  (08+...+14)</t>
  </si>
  <si>
    <t>II. Felhalmozási célú bevételek és kiadások</t>
  </si>
  <si>
    <t>Önkormányzatok felhalmozási és tőkejellegű bevételei</t>
  </si>
  <si>
    <t xml:space="preserve">Fejlesztési célú támogatások </t>
  </si>
  <si>
    <t>Felhalmozási célú pénzeszköz átvétel</t>
  </si>
  <si>
    <t>Felhalmozási kiadások (ÁFÁ-val együtt)</t>
  </si>
  <si>
    <t>Felújítási kiadások  (ÁFÁ-val együtt)</t>
  </si>
  <si>
    <t>Felhalmozási célú pénzeszköz átadás</t>
  </si>
  <si>
    <t>Felhalmozási célú tartalék</t>
  </si>
  <si>
    <t xml:space="preserve"> </t>
  </si>
  <si>
    <t>Önkormányzat bevételei   Ö S S Z E S E N  :</t>
  </si>
  <si>
    <t xml:space="preserve">Önkormányzat kiadásai  Ö S S Z E S E N : </t>
  </si>
  <si>
    <t>Működési célú pénzforgalom nélküli bevétel</t>
  </si>
  <si>
    <t>Működési bevétel fejlesztési célra</t>
  </si>
  <si>
    <t>Fejlesztési célú pénzforgalom nélküli bevétel</t>
  </si>
  <si>
    <t>Működési célú hitel, kölcsön, értékpapír bevétel</t>
  </si>
  <si>
    <t>Működési célú hitelek, kölcsönök, értékpapírok</t>
  </si>
  <si>
    <t>Felhalmozási célú hitelek,kölcsönök, értékpapírok kiadásai</t>
  </si>
  <si>
    <t>2009. évre</t>
  </si>
  <si>
    <t>Felhalmozási célú kiadások  ö s s z e s e n   (23+..…27)</t>
  </si>
  <si>
    <t>Felhalmozási célú bevételek  ö s s z e s e n (16+....+21)</t>
  </si>
  <si>
    <t>Felhalmozási célú hitel, értékpapír bevétel, munkáltatói kölcsön</t>
  </si>
  <si>
    <t>2010. évre</t>
  </si>
  <si>
    <t xml:space="preserve">    2009/2010/2011. évi alakulását külön bemutató mérleg</t>
  </si>
  <si>
    <t>2011. évre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</si>
</sst>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#,##0.0"/>
    <numFmt numFmtId="167" formatCode="#,##0.000"/>
    <numFmt numFmtId="168" formatCode="0.0"/>
  </numFmts>
  <fonts count="42">
    <font>
      <sz val="12"/>
      <name val="Times New Roman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i/>
      <sz val="11"/>
      <name val="Times New Roman CE"/>
      <family val="0"/>
    </font>
    <font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25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9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3" fontId="4" fillId="0" borderId="12" xfId="0" applyNumberFormat="1" applyFont="1" applyBorder="1" applyAlignment="1">
      <alignment horizontal="centerContinuous"/>
    </xf>
    <xf numFmtId="3" fontId="1" fillId="0" borderId="13" xfId="0" applyNumberFormat="1" applyFont="1" applyBorder="1" applyAlignment="1">
      <alignment horizontal="centerContinuous"/>
    </xf>
    <xf numFmtId="0" fontId="1" fillId="0" borderId="30" xfId="0" applyFont="1" applyBorder="1" applyAlignment="1">
      <alignment/>
    </xf>
    <xf numFmtId="3" fontId="1" fillId="0" borderId="31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30" xfId="0" applyFont="1" applyBorder="1" applyAlignment="1">
      <alignment/>
    </xf>
    <xf numFmtId="3" fontId="5" fillId="0" borderId="27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9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4" fillId="0" borderId="3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Continuous"/>
    </xf>
    <xf numFmtId="4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35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36" xfId="0" applyFont="1" applyBorder="1" applyAlignment="1">
      <alignment/>
    </xf>
    <xf numFmtId="167" fontId="0" fillId="0" borderId="0" xfId="0" applyNumberFormat="1" applyAlignment="1">
      <alignment/>
    </xf>
    <xf numFmtId="167" fontId="7" fillId="0" borderId="0" xfId="0" applyNumberFormat="1" applyFont="1" applyAlignment="1">
      <alignment/>
    </xf>
    <xf numFmtId="0" fontId="1" fillId="0" borderId="37" xfId="0" applyFont="1" applyBorder="1" applyAlignment="1">
      <alignment horizontal="centerContinuous"/>
    </xf>
    <xf numFmtId="3" fontId="4" fillId="0" borderId="27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3" fontId="1" fillId="0" borderId="17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2" xfId="0" applyFont="1" applyFill="1" applyBorder="1" applyAlignment="1">
      <alignment horizontal="centerContinuous"/>
    </xf>
    <xf numFmtId="0" fontId="1" fillId="0" borderId="25" xfId="0" applyFont="1" applyFill="1" applyBorder="1" applyAlignment="1">
      <alignment horizontal="centerContinuous"/>
    </xf>
    <xf numFmtId="3" fontId="1" fillId="0" borderId="12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centerContinuous"/>
    </xf>
    <xf numFmtId="3" fontId="1" fillId="0" borderId="31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0" fontId="0" fillId="0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view="pageBreakPreview" zoomScaleSheetLayoutView="100" zoomScalePageLayoutView="0" workbookViewId="0" topLeftCell="A1">
      <selection activeCell="D11" sqref="D11:E41"/>
    </sheetView>
  </sheetViews>
  <sheetFormatPr defaultColWidth="8.796875" defaultRowHeight="15"/>
  <cols>
    <col min="1" max="1" width="43" style="0" customWidth="1"/>
    <col min="2" max="2" width="6.5" style="0" customWidth="1"/>
    <col min="3" max="3" width="11.09765625" style="0" customWidth="1"/>
    <col min="4" max="4" width="10.09765625" style="0" customWidth="1"/>
    <col min="5" max="5" width="11.19921875" style="0" customWidth="1"/>
    <col min="6" max="6" width="8" style="0" customWidth="1"/>
    <col min="7" max="7" width="14" style="0" bestFit="1" customWidth="1"/>
    <col min="8" max="8" width="14.09765625" style="0" customWidth="1"/>
    <col min="9" max="9" width="20.09765625" style="0" customWidth="1"/>
  </cols>
  <sheetData>
    <row r="2" spans="1:9" ht="18.75">
      <c r="A2" s="2" t="s">
        <v>0</v>
      </c>
      <c r="B2" s="3"/>
      <c r="C2" s="3"/>
      <c r="D2" s="3"/>
      <c r="E2" s="4"/>
      <c r="H2" s="1"/>
      <c r="I2" s="1"/>
    </row>
    <row r="3" spans="1:9" ht="18.75">
      <c r="A3" s="2" t="s">
        <v>40</v>
      </c>
      <c r="B3" s="3"/>
      <c r="C3" s="3"/>
      <c r="D3" s="3"/>
      <c r="E3" s="4"/>
      <c r="F3" s="5"/>
      <c r="G3" s="5"/>
      <c r="H3" s="6"/>
      <c r="I3" s="6"/>
    </row>
    <row r="4" spans="1:9" ht="15.75">
      <c r="A4" s="7"/>
      <c r="C4" s="5"/>
      <c r="D4" s="8"/>
      <c r="E4" s="5"/>
      <c r="F4" s="5"/>
      <c r="G4" s="5"/>
      <c r="H4" s="6"/>
      <c r="I4" s="6"/>
    </row>
    <row r="5" spans="1:9" ht="16.5" thickBot="1">
      <c r="A5" s="74"/>
      <c r="C5" s="1"/>
      <c r="D5" s="5"/>
      <c r="E5" s="9" t="s">
        <v>1</v>
      </c>
      <c r="F5" s="5"/>
      <c r="G5" s="5"/>
      <c r="H5" s="6"/>
      <c r="I5" s="6"/>
    </row>
    <row r="6" spans="1:8" ht="15.75">
      <c r="A6" s="10"/>
      <c r="B6" s="11" t="s">
        <v>2</v>
      </c>
      <c r="C6" s="12"/>
      <c r="D6" s="13"/>
      <c r="E6" s="14"/>
      <c r="F6" s="5"/>
      <c r="G6" s="5"/>
      <c r="H6" s="6"/>
    </row>
    <row r="7" spans="1:7" ht="15.75">
      <c r="A7" s="15" t="s">
        <v>3</v>
      </c>
      <c r="B7" s="16" t="s">
        <v>4</v>
      </c>
      <c r="C7" s="17" t="s">
        <v>35</v>
      </c>
      <c r="D7" s="16" t="s">
        <v>39</v>
      </c>
      <c r="E7" s="73" t="s">
        <v>41</v>
      </c>
      <c r="F7" s="72"/>
      <c r="G7" s="72"/>
    </row>
    <row r="8" spans="1:5" ht="15.75">
      <c r="A8" s="18"/>
      <c r="B8" s="19"/>
      <c r="C8" s="20"/>
      <c r="D8" s="19"/>
      <c r="E8" s="21"/>
    </row>
    <row r="9" spans="1:5" ht="16.5" thickBot="1">
      <c r="A9" s="22">
        <v>1</v>
      </c>
      <c r="B9" s="23">
        <v>2</v>
      </c>
      <c r="C9" s="24">
        <v>3</v>
      </c>
      <c r="D9" s="23">
        <v>4</v>
      </c>
      <c r="E9" s="25">
        <v>5</v>
      </c>
    </row>
    <row r="10" spans="1:6" ht="16.5" thickBot="1">
      <c r="A10" s="26" t="s">
        <v>5</v>
      </c>
      <c r="B10" s="27"/>
      <c r="C10" s="28"/>
      <c r="D10" s="78"/>
      <c r="E10" s="29"/>
      <c r="F10" s="71"/>
    </row>
    <row r="11" spans="1:8" ht="18.75" customHeight="1">
      <c r="A11" s="30" t="s">
        <v>6</v>
      </c>
      <c r="B11" s="31">
        <v>1</v>
      </c>
      <c r="C11" s="32">
        <v>3382513</v>
      </c>
      <c r="D11" s="52">
        <f>C11*$F$11</f>
        <v>3392660.5389999994</v>
      </c>
      <c r="E11" s="89">
        <f>D11*$F$11</f>
        <v>3402838.520616999</v>
      </c>
      <c r="F11" s="76">
        <v>1.003</v>
      </c>
      <c r="G11" s="68"/>
      <c r="H11" s="86"/>
    </row>
    <row r="12" spans="1:7" ht="18.75" customHeight="1">
      <c r="A12" s="33" t="s">
        <v>7</v>
      </c>
      <c r="B12" s="34">
        <v>2</v>
      </c>
      <c r="C12" s="35">
        <v>2402861</v>
      </c>
      <c r="D12" s="36">
        <f aca="true" t="shared" si="0" ref="D12:E16">C12*$F$11</f>
        <v>2410069.5829999996</v>
      </c>
      <c r="E12" s="67">
        <f t="shared" si="0"/>
        <v>2417299.791748999</v>
      </c>
      <c r="F12" s="76"/>
      <c r="G12" s="76"/>
    </row>
    <row r="13" spans="1:7" ht="18.75" customHeight="1">
      <c r="A13" s="37" t="s">
        <v>8</v>
      </c>
      <c r="B13" s="38">
        <v>3</v>
      </c>
      <c r="C13" s="36">
        <v>4517812</v>
      </c>
      <c r="D13" s="36">
        <f t="shared" si="0"/>
        <v>4531365.436</v>
      </c>
      <c r="E13" s="67">
        <f t="shared" si="0"/>
        <v>4544959.532307999</v>
      </c>
      <c r="F13" s="76"/>
      <c r="G13" s="76"/>
    </row>
    <row r="14" spans="1:7" ht="18.75" customHeight="1">
      <c r="A14" s="33" t="s">
        <v>9</v>
      </c>
      <c r="B14" s="34">
        <v>4</v>
      </c>
      <c r="C14" s="35">
        <v>9349453</v>
      </c>
      <c r="D14" s="36">
        <f t="shared" si="0"/>
        <v>9377501.359</v>
      </c>
      <c r="E14" s="67">
        <f t="shared" si="0"/>
        <v>9405633.863076998</v>
      </c>
      <c r="F14" s="76"/>
      <c r="G14" s="76"/>
    </row>
    <row r="15" spans="1:7" ht="18.75" customHeight="1">
      <c r="A15" s="37" t="s">
        <v>32</v>
      </c>
      <c r="B15" s="38">
        <v>5</v>
      </c>
      <c r="C15" s="36">
        <v>0</v>
      </c>
      <c r="D15" s="36">
        <f t="shared" si="0"/>
        <v>0</v>
      </c>
      <c r="E15" s="67">
        <f t="shared" si="0"/>
        <v>0</v>
      </c>
      <c r="F15" s="71"/>
      <c r="G15" s="76"/>
    </row>
    <row r="16" spans="1:7" ht="18.75" customHeight="1">
      <c r="A16" s="33" t="s">
        <v>29</v>
      </c>
      <c r="B16" s="34">
        <v>6</v>
      </c>
      <c r="C16" s="35">
        <v>715285</v>
      </c>
      <c r="D16" s="87">
        <f t="shared" si="0"/>
        <v>717430.8549999999</v>
      </c>
      <c r="E16" s="88">
        <f t="shared" si="0"/>
        <v>719583.1475649998</v>
      </c>
      <c r="F16" s="76"/>
      <c r="G16" s="76"/>
    </row>
    <row r="17" spans="1:7" ht="18.75" customHeight="1">
      <c r="A17" s="40" t="s">
        <v>10</v>
      </c>
      <c r="B17" s="41">
        <v>7</v>
      </c>
      <c r="C17" s="42">
        <f>SUM(C11:C16)</f>
        <v>20367924</v>
      </c>
      <c r="D17" s="42">
        <f>SUM(D11:D16)</f>
        <v>20429027.771999996</v>
      </c>
      <c r="E17" s="85">
        <f>SUM(E11:E16)</f>
        <v>20490314.855315994</v>
      </c>
      <c r="F17" s="76"/>
      <c r="G17" s="77"/>
    </row>
    <row r="18" spans="1:7" ht="18.75" customHeight="1">
      <c r="A18" s="33" t="s">
        <v>11</v>
      </c>
      <c r="B18" s="34">
        <v>8</v>
      </c>
      <c r="C18" s="35">
        <v>8814608</v>
      </c>
      <c r="D18" s="36">
        <f>C18*$F$11</f>
        <v>8841051.824</v>
      </c>
      <c r="E18" s="67">
        <f>D18*$F$11</f>
        <v>8867574.979471998</v>
      </c>
      <c r="F18" s="76"/>
      <c r="G18" s="76"/>
    </row>
    <row r="19" spans="1:7" ht="18.75" customHeight="1">
      <c r="A19" s="37" t="s">
        <v>12</v>
      </c>
      <c r="B19" s="38">
        <v>9</v>
      </c>
      <c r="C19" s="39">
        <v>2640539</v>
      </c>
      <c r="D19" s="36">
        <f aca="true" t="shared" si="1" ref="D19:E24">C19*$F$11</f>
        <v>2648460.6169999996</v>
      </c>
      <c r="E19" s="67">
        <f t="shared" si="1"/>
        <v>2656405.9988509994</v>
      </c>
      <c r="F19" s="76"/>
      <c r="G19" s="76"/>
    </row>
    <row r="20" spans="1:7" ht="18.75" customHeight="1">
      <c r="A20" s="33" t="s">
        <v>13</v>
      </c>
      <c r="B20" s="34">
        <v>10</v>
      </c>
      <c r="C20" s="35">
        <f>7906759+50000</f>
        <v>7956759</v>
      </c>
      <c r="D20" s="36">
        <f t="shared" si="1"/>
        <v>7980629.276999999</v>
      </c>
      <c r="E20" s="67">
        <f t="shared" si="1"/>
        <v>8004571.164830998</v>
      </c>
      <c r="F20" s="76"/>
      <c r="G20" s="76"/>
    </row>
    <row r="21" spans="1:7" ht="18.75" customHeight="1">
      <c r="A21" s="37" t="s">
        <v>14</v>
      </c>
      <c r="B21" s="38">
        <v>11</v>
      </c>
      <c r="C21" s="39">
        <v>122425</v>
      </c>
      <c r="D21" s="36">
        <f t="shared" si="1"/>
        <v>122792.27499999998</v>
      </c>
      <c r="E21" s="67">
        <f t="shared" si="1"/>
        <v>123160.65182499996</v>
      </c>
      <c r="F21" s="76"/>
      <c r="G21" s="76"/>
    </row>
    <row r="22" spans="1:7" ht="18.75" customHeight="1">
      <c r="A22" s="33" t="s">
        <v>15</v>
      </c>
      <c r="B22" s="34">
        <v>12</v>
      </c>
      <c r="C22" s="35">
        <v>252502</v>
      </c>
      <c r="D22" s="36">
        <f t="shared" si="1"/>
        <v>253259.50599999996</v>
      </c>
      <c r="E22" s="67">
        <f t="shared" si="1"/>
        <v>254019.28451799994</v>
      </c>
      <c r="F22" s="76"/>
      <c r="G22" s="76"/>
    </row>
    <row r="23" spans="1:7" ht="18.75" customHeight="1">
      <c r="A23" s="37" t="s">
        <v>33</v>
      </c>
      <c r="B23" s="38">
        <v>13</v>
      </c>
      <c r="C23" s="36">
        <v>0</v>
      </c>
      <c r="D23" s="36">
        <f t="shared" si="1"/>
        <v>0</v>
      </c>
      <c r="E23" s="67">
        <f t="shared" si="1"/>
        <v>0</v>
      </c>
      <c r="F23" s="71"/>
      <c r="G23" s="76"/>
    </row>
    <row r="24" spans="1:7" ht="18.75" customHeight="1">
      <c r="A24" s="33" t="s">
        <v>16</v>
      </c>
      <c r="B24" s="34">
        <v>14</v>
      </c>
      <c r="C24" s="35">
        <f>631091-50000</f>
        <v>581091</v>
      </c>
      <c r="D24" s="36">
        <f t="shared" si="1"/>
        <v>582834.2729999999</v>
      </c>
      <c r="E24" s="67">
        <f t="shared" si="1"/>
        <v>584582.7758189999</v>
      </c>
      <c r="F24" s="76"/>
      <c r="G24" s="76"/>
    </row>
    <row r="25" spans="1:7" ht="18.75" customHeight="1" thickBot="1">
      <c r="A25" s="43" t="s">
        <v>17</v>
      </c>
      <c r="B25" s="44">
        <v>15</v>
      </c>
      <c r="C25" s="45">
        <f>SUM(C18:C24)</f>
        <v>20367924</v>
      </c>
      <c r="D25" s="45">
        <f>SUM(D18:D24)</f>
        <v>20429027.771999996</v>
      </c>
      <c r="E25" s="85">
        <f>SUM(E18:E24)</f>
        <v>20490314.855315994</v>
      </c>
      <c r="F25" s="76"/>
      <c r="G25" s="77"/>
    </row>
    <row r="26" spans="1:7" ht="18.75" customHeight="1" thickBot="1">
      <c r="A26" s="46" t="s">
        <v>18</v>
      </c>
      <c r="B26" s="47"/>
      <c r="C26" s="48"/>
      <c r="D26" s="70"/>
      <c r="E26" s="49"/>
      <c r="F26" s="76"/>
      <c r="G26" s="76"/>
    </row>
    <row r="27" spans="1:7" ht="18.75" customHeight="1">
      <c r="A27" s="75" t="s">
        <v>30</v>
      </c>
      <c r="B27" s="50">
        <v>16</v>
      </c>
      <c r="C27" s="51">
        <v>105897</v>
      </c>
      <c r="D27" s="52">
        <f>C27*$F$11</f>
        <v>106214.69099999999</v>
      </c>
      <c r="E27" s="89">
        <f>D27*$F$11</f>
        <v>106533.33507299998</v>
      </c>
      <c r="F27" s="76"/>
      <c r="G27" s="76"/>
    </row>
    <row r="28" spans="1:7" ht="18.75" customHeight="1">
      <c r="A28" s="53" t="s">
        <v>19</v>
      </c>
      <c r="B28" s="54">
        <v>17</v>
      </c>
      <c r="C28" s="55">
        <v>511750</v>
      </c>
      <c r="D28" s="36">
        <f aca="true" t="shared" si="2" ref="D28:E32">C28*$F$11</f>
        <v>513285.24999999994</v>
      </c>
      <c r="E28" s="67">
        <f t="shared" si="2"/>
        <v>514825.1057499999</v>
      </c>
      <c r="F28" s="76"/>
      <c r="G28" s="76"/>
    </row>
    <row r="29" spans="1:7" ht="18.75" customHeight="1">
      <c r="A29" s="53" t="s">
        <v>20</v>
      </c>
      <c r="B29" s="54">
        <v>18</v>
      </c>
      <c r="C29" s="55">
        <v>0</v>
      </c>
      <c r="D29" s="36">
        <f t="shared" si="2"/>
        <v>0</v>
      </c>
      <c r="E29" s="67">
        <f t="shared" si="2"/>
        <v>0</v>
      </c>
      <c r="F29" s="76"/>
      <c r="G29" s="76"/>
    </row>
    <row r="30" spans="1:7" ht="18.75" customHeight="1">
      <c r="A30" s="53" t="s">
        <v>21</v>
      </c>
      <c r="B30" s="54">
        <v>19</v>
      </c>
      <c r="C30" s="55">
        <v>455000</v>
      </c>
      <c r="D30" s="36">
        <f t="shared" si="2"/>
        <v>456364.99999999994</v>
      </c>
      <c r="E30" s="67">
        <f t="shared" si="2"/>
        <v>457734.0949999999</v>
      </c>
      <c r="F30" s="76"/>
      <c r="G30" s="76"/>
    </row>
    <row r="31" spans="1:7" ht="18.75" customHeight="1">
      <c r="A31" s="53" t="s">
        <v>38</v>
      </c>
      <c r="B31" s="54">
        <v>20</v>
      </c>
      <c r="C31" s="36">
        <v>30000</v>
      </c>
      <c r="D31" s="36">
        <f t="shared" si="2"/>
        <v>30089.999999999996</v>
      </c>
      <c r="E31" s="67">
        <f t="shared" si="2"/>
        <v>30180.269999999993</v>
      </c>
      <c r="F31" s="76"/>
      <c r="G31" s="76"/>
    </row>
    <row r="32" spans="1:7" ht="18.75" customHeight="1">
      <c r="A32" s="53" t="s">
        <v>31</v>
      </c>
      <c r="B32" s="54">
        <v>21</v>
      </c>
      <c r="C32" s="55">
        <v>3256352</v>
      </c>
      <c r="D32" s="90">
        <f t="shared" si="2"/>
        <v>3266121.056</v>
      </c>
      <c r="E32" s="88">
        <f t="shared" si="2"/>
        <v>3275919.4191679996</v>
      </c>
      <c r="F32" s="76"/>
      <c r="G32" s="76"/>
    </row>
    <row r="33" spans="1:7" ht="18.75" customHeight="1">
      <c r="A33" s="57" t="s">
        <v>37</v>
      </c>
      <c r="B33" s="58">
        <v>22</v>
      </c>
      <c r="C33" s="59">
        <f>SUM(C27:C32)</f>
        <v>4358999</v>
      </c>
      <c r="D33" s="79">
        <f>SUM(D27:D32)</f>
        <v>4372075.9969999995</v>
      </c>
      <c r="E33" s="69">
        <f>SUM(E27:E32)</f>
        <v>4385192.224990999</v>
      </c>
      <c r="F33" s="76"/>
      <c r="G33" s="77"/>
    </row>
    <row r="34" spans="1:7" ht="18.75" customHeight="1">
      <c r="A34" s="53" t="s">
        <v>22</v>
      </c>
      <c r="B34" s="54">
        <v>23</v>
      </c>
      <c r="C34" s="55">
        <v>3456142</v>
      </c>
      <c r="D34" s="36">
        <f>C34*$F$11</f>
        <v>3466510.4259999995</v>
      </c>
      <c r="E34" s="56">
        <f>D34*$F$11</f>
        <v>3476909.9572779993</v>
      </c>
      <c r="F34" s="76"/>
      <c r="G34" s="76"/>
    </row>
    <row r="35" spans="1:7" ht="18.75" customHeight="1">
      <c r="A35" s="53" t="s">
        <v>23</v>
      </c>
      <c r="B35" s="54">
        <v>24</v>
      </c>
      <c r="C35" s="55">
        <v>436177</v>
      </c>
      <c r="D35" s="36">
        <f aca="true" t="shared" si="3" ref="D35:E38">C35*$F$11</f>
        <v>437485.53099999996</v>
      </c>
      <c r="E35" s="56">
        <f t="shared" si="3"/>
        <v>438797.98759299994</v>
      </c>
      <c r="F35" s="76"/>
      <c r="G35" s="76"/>
    </row>
    <row r="36" spans="1:7" ht="18.75" customHeight="1">
      <c r="A36" s="53" t="s">
        <v>24</v>
      </c>
      <c r="B36" s="54">
        <v>25</v>
      </c>
      <c r="C36" s="55">
        <v>315000</v>
      </c>
      <c r="D36" s="36">
        <f t="shared" si="3"/>
        <v>315944.99999999994</v>
      </c>
      <c r="E36" s="56">
        <f t="shared" si="3"/>
        <v>316892.8349999999</v>
      </c>
      <c r="F36" s="76"/>
      <c r="G36" s="76"/>
    </row>
    <row r="37" spans="1:7" ht="18.75" customHeight="1">
      <c r="A37" s="53" t="s">
        <v>34</v>
      </c>
      <c r="B37" s="54">
        <v>26</v>
      </c>
      <c r="C37" s="55">
        <v>31680</v>
      </c>
      <c r="D37" s="36">
        <f t="shared" si="3"/>
        <v>31775.039999999997</v>
      </c>
      <c r="E37" s="56">
        <f t="shared" si="3"/>
        <v>31870.365119999995</v>
      </c>
      <c r="F37" s="76"/>
      <c r="G37" s="76"/>
    </row>
    <row r="38" spans="1:7" ht="18.75" customHeight="1">
      <c r="A38" s="33" t="s">
        <v>25</v>
      </c>
      <c r="B38" s="34">
        <v>27</v>
      </c>
      <c r="C38" s="35">
        <v>120000</v>
      </c>
      <c r="D38" s="36">
        <f t="shared" si="3"/>
        <v>120359.99999999999</v>
      </c>
      <c r="E38" s="56">
        <f t="shared" si="3"/>
        <v>120721.07999999997</v>
      </c>
      <c r="F38" s="76"/>
      <c r="G38" s="76"/>
    </row>
    <row r="39" spans="1:7" ht="18.75" customHeight="1" thickBot="1">
      <c r="A39" s="57" t="s">
        <v>36</v>
      </c>
      <c r="B39" s="58">
        <v>28</v>
      </c>
      <c r="C39" s="45">
        <f>SUM(C34:C38)</f>
        <v>4358999</v>
      </c>
      <c r="D39" s="80">
        <f>SUM(D34:D38)</f>
        <v>4372075.9969999995</v>
      </c>
      <c r="E39" s="83">
        <f>SUM(E34:E38)</f>
        <v>4385192.224990999</v>
      </c>
      <c r="F39" s="76"/>
      <c r="G39" s="77"/>
    </row>
    <row r="40" spans="1:7" ht="18.75" customHeight="1">
      <c r="A40" s="60" t="s">
        <v>27</v>
      </c>
      <c r="B40" s="61">
        <v>29</v>
      </c>
      <c r="C40" s="62">
        <f>C17+C33</f>
        <v>24726923</v>
      </c>
      <c r="D40" s="81">
        <f>D33+D17</f>
        <v>24801103.768999994</v>
      </c>
      <c r="E40" s="84">
        <f>E17+E33</f>
        <v>24875507.080306992</v>
      </c>
      <c r="F40" s="76"/>
      <c r="G40" s="76"/>
    </row>
    <row r="41" spans="1:7" ht="18.75" customHeight="1" thickBot="1">
      <c r="A41" s="63" t="s">
        <v>28</v>
      </c>
      <c r="B41" s="64">
        <v>30</v>
      </c>
      <c r="C41" s="65">
        <f>SUM(C25,C39)</f>
        <v>24726923</v>
      </c>
      <c r="D41" s="82">
        <f>D39+D25</f>
        <v>24801103.768999994</v>
      </c>
      <c r="E41" s="66">
        <f>E25+E39</f>
        <v>24875507.080306992</v>
      </c>
      <c r="F41" s="76"/>
      <c r="G41" s="76"/>
    </row>
    <row r="42" ht="18.75" customHeight="1"/>
    <row r="43" ht="18.75" customHeight="1">
      <c r="F43" s="71"/>
    </row>
    <row r="44" ht="18.75" customHeight="1">
      <c r="C44" t="s">
        <v>26</v>
      </c>
    </row>
    <row r="45" spans="1:9" ht="18.75" customHeight="1">
      <c r="A45" s="1"/>
      <c r="B45" s="1"/>
      <c r="D45" s="68"/>
      <c r="E45" s="68"/>
      <c r="H45" s="1"/>
      <c r="I45" s="1"/>
    </row>
    <row r="46" spans="1:9" ht="18.75" customHeight="1">
      <c r="A46" s="1"/>
      <c r="B46" s="1"/>
      <c r="H46" s="1"/>
      <c r="I46" s="1"/>
    </row>
    <row r="47" spans="1:9" ht="18.75" customHeight="1">
      <c r="A47" s="1"/>
      <c r="B47" s="1"/>
      <c r="H47" s="1"/>
      <c r="I47" s="1"/>
    </row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</sheetData>
  <sheetProtection/>
  <printOptions/>
  <pageMargins left="0.69" right="0.64" top="0.44" bottom="0.24" header="0.39" footer="0.38"/>
  <pageSetup firstPageNumber="12" useFirstPageNumber="1" horizontalDpi="600" verticalDpi="600" orientation="portrait" paperSize="9" r:id="rId1"/>
  <headerFooter alignWithMargins="0">
    <oddHeader>&amp;L"B" változat&amp;R&amp;10A költségvetési rendelettervezet 7.sz.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zoomScaleSheetLayoutView="100" zoomScalePageLayoutView="0" workbookViewId="0" topLeftCell="A23">
      <selection activeCell="C29" sqref="C29"/>
    </sheetView>
  </sheetViews>
  <sheetFormatPr defaultColWidth="8.796875" defaultRowHeight="15"/>
  <cols>
    <col min="1" max="1" width="43" style="0" customWidth="1"/>
    <col min="2" max="2" width="6.5" style="0" customWidth="1"/>
    <col min="3" max="3" width="11.09765625" style="110" customWidth="1"/>
    <col min="4" max="4" width="10.09765625" style="0" customWidth="1"/>
    <col min="5" max="5" width="11.19921875" style="0" customWidth="1"/>
    <col min="6" max="6" width="8" style="0" customWidth="1"/>
    <col min="7" max="7" width="14" style="0" bestFit="1" customWidth="1"/>
    <col min="8" max="8" width="14.09765625" style="0" customWidth="1"/>
    <col min="9" max="9" width="20.09765625" style="0" customWidth="1"/>
  </cols>
  <sheetData>
    <row r="2" spans="1:9" ht="18.75">
      <c r="A2" s="2" t="s">
        <v>0</v>
      </c>
      <c r="B2" s="3"/>
      <c r="C2" s="95"/>
      <c r="D2" s="3"/>
      <c r="E2" s="4"/>
      <c r="H2" s="1"/>
      <c r="I2" s="1"/>
    </row>
    <row r="3" spans="1:9" ht="18.75">
      <c r="A3" s="2" t="s">
        <v>40</v>
      </c>
      <c r="B3" s="3"/>
      <c r="C3" s="95"/>
      <c r="D3" s="3"/>
      <c r="E3" s="4"/>
      <c r="F3" s="5"/>
      <c r="G3" s="5"/>
      <c r="H3" s="6"/>
      <c r="I3" s="6"/>
    </row>
    <row r="4" spans="1:9" ht="15.75">
      <c r="A4" s="7"/>
      <c r="C4" s="96"/>
      <c r="D4" s="8"/>
      <c r="E4" s="5"/>
      <c r="F4" s="5"/>
      <c r="G4" s="5"/>
      <c r="H4" s="6"/>
      <c r="I4" s="6"/>
    </row>
    <row r="5" spans="1:9" ht="16.5" thickBot="1">
      <c r="A5" s="74"/>
      <c r="C5" s="97"/>
      <c r="D5" s="5"/>
      <c r="E5" s="9" t="s">
        <v>1</v>
      </c>
      <c r="F5" s="5"/>
      <c r="G5" s="5"/>
      <c r="H5" s="6"/>
      <c r="I5" s="6"/>
    </row>
    <row r="6" spans="1:8" ht="15.75">
      <c r="A6" s="10"/>
      <c r="B6" s="11" t="s">
        <v>2</v>
      </c>
      <c r="C6" s="98"/>
      <c r="D6" s="13"/>
      <c r="E6" s="14"/>
      <c r="F6" s="5"/>
      <c r="G6" s="5"/>
      <c r="H6" s="6"/>
    </row>
    <row r="7" spans="1:7" ht="15.75">
      <c r="A7" s="15" t="s">
        <v>3</v>
      </c>
      <c r="B7" s="16" t="s">
        <v>4</v>
      </c>
      <c r="C7" s="72" t="s">
        <v>35</v>
      </c>
      <c r="D7" s="16" t="s">
        <v>39</v>
      </c>
      <c r="E7" s="73" t="s">
        <v>41</v>
      </c>
      <c r="F7" s="72"/>
      <c r="G7" s="72"/>
    </row>
    <row r="8" spans="1:5" ht="15.75">
      <c r="A8" s="18"/>
      <c r="B8" s="19"/>
      <c r="C8" s="99"/>
      <c r="D8" s="19"/>
      <c r="E8" s="21"/>
    </row>
    <row r="9" spans="1:5" ht="16.5" thickBot="1">
      <c r="A9" s="22">
        <v>1</v>
      </c>
      <c r="B9" s="23">
        <v>2</v>
      </c>
      <c r="C9" s="100">
        <v>3</v>
      </c>
      <c r="D9" s="23">
        <v>4</v>
      </c>
      <c r="E9" s="25">
        <v>5</v>
      </c>
    </row>
    <row r="10" spans="1:6" ht="16.5" thickBot="1">
      <c r="A10" s="26" t="s">
        <v>5</v>
      </c>
      <c r="B10" s="27"/>
      <c r="C10" s="101"/>
      <c r="D10" s="78"/>
      <c r="E10" s="29"/>
      <c r="F10" s="71"/>
    </row>
    <row r="11" spans="1:8" ht="18.75" customHeight="1">
      <c r="A11" s="30" t="s">
        <v>6</v>
      </c>
      <c r="B11" s="31">
        <v>1</v>
      </c>
      <c r="C11" s="102">
        <f>3382513+5910+43751</f>
        <v>3432174</v>
      </c>
      <c r="D11" s="52">
        <v>3392660.5389999994</v>
      </c>
      <c r="E11" s="89">
        <v>3402838.520616999</v>
      </c>
      <c r="F11" s="76"/>
      <c r="G11" s="68"/>
      <c r="H11" s="86"/>
    </row>
    <row r="12" spans="1:7" ht="18.75" customHeight="1">
      <c r="A12" s="33" t="s">
        <v>7</v>
      </c>
      <c r="B12" s="34">
        <v>2</v>
      </c>
      <c r="C12" s="92">
        <v>2402861</v>
      </c>
      <c r="D12" s="36">
        <v>2410069.5829999996</v>
      </c>
      <c r="E12" s="67">
        <v>2417299.791748999</v>
      </c>
      <c r="F12" s="76"/>
      <c r="G12" s="76"/>
    </row>
    <row r="13" spans="1:7" ht="18.75" customHeight="1">
      <c r="A13" s="37" t="s">
        <v>8</v>
      </c>
      <c r="B13" s="38">
        <v>3</v>
      </c>
      <c r="C13" s="94">
        <f>4517812+185462</f>
        <v>4703274</v>
      </c>
      <c r="D13" s="36">
        <v>4531365.436</v>
      </c>
      <c r="E13" s="67">
        <v>4544959.532307999</v>
      </c>
      <c r="F13" s="76"/>
      <c r="G13" s="76"/>
    </row>
    <row r="14" spans="1:7" ht="18.75" customHeight="1">
      <c r="A14" s="33" t="s">
        <v>9</v>
      </c>
      <c r="B14" s="34">
        <v>4</v>
      </c>
      <c r="C14" s="92">
        <f>9349453+23585</f>
        <v>9373038</v>
      </c>
      <c r="D14" s="36">
        <v>9377501.359</v>
      </c>
      <c r="E14" s="67">
        <v>9405633.863076998</v>
      </c>
      <c r="F14" s="76"/>
      <c r="G14" s="76"/>
    </row>
    <row r="15" spans="1:7" ht="18.75" customHeight="1">
      <c r="A15" s="37" t="s">
        <v>32</v>
      </c>
      <c r="B15" s="38">
        <v>5</v>
      </c>
      <c r="C15" s="94">
        <v>0</v>
      </c>
      <c r="D15" s="36">
        <v>0</v>
      </c>
      <c r="E15" s="67">
        <v>0</v>
      </c>
      <c r="F15" s="71"/>
      <c r="G15" s="76"/>
    </row>
    <row r="16" spans="1:7" ht="18.75" customHeight="1">
      <c r="A16" s="33" t="s">
        <v>29</v>
      </c>
      <c r="B16" s="34">
        <v>6</v>
      </c>
      <c r="C16" s="92">
        <f>715285+291892</f>
        <v>1007177</v>
      </c>
      <c r="D16" s="87">
        <v>717430.8549999999</v>
      </c>
      <c r="E16" s="88">
        <v>719583.1475649998</v>
      </c>
      <c r="F16" s="76"/>
      <c r="G16" s="76"/>
    </row>
    <row r="17" spans="1:7" ht="18.75" customHeight="1">
      <c r="A17" s="40" t="s">
        <v>10</v>
      </c>
      <c r="B17" s="41">
        <v>7</v>
      </c>
      <c r="C17" s="103">
        <f>SUM(C11:C16)</f>
        <v>20918524</v>
      </c>
      <c r="D17" s="42">
        <v>20429027.771999996</v>
      </c>
      <c r="E17" s="85">
        <v>20490314.855315994</v>
      </c>
      <c r="F17" s="76"/>
      <c r="G17" s="77"/>
    </row>
    <row r="18" spans="1:7" ht="18.75" customHeight="1">
      <c r="A18" s="33" t="s">
        <v>11</v>
      </c>
      <c r="B18" s="34">
        <v>8</v>
      </c>
      <c r="C18" s="92">
        <f>8814608+95428</f>
        <v>8910036</v>
      </c>
      <c r="D18" s="36">
        <v>8841051.824</v>
      </c>
      <c r="E18" s="67">
        <v>8867574.979471998</v>
      </c>
      <c r="F18" s="76"/>
      <c r="G18" s="76"/>
    </row>
    <row r="19" spans="1:7" ht="18.75" customHeight="1">
      <c r="A19" s="37" t="s">
        <v>12</v>
      </c>
      <c r="B19" s="38">
        <v>9</v>
      </c>
      <c r="C19" s="93">
        <f>2640539+27488</f>
        <v>2668027</v>
      </c>
      <c r="D19" s="36">
        <v>2648460.6169999996</v>
      </c>
      <c r="E19" s="67">
        <v>2656405.9988509994</v>
      </c>
      <c r="F19" s="76"/>
      <c r="G19" s="76"/>
    </row>
    <row r="20" spans="1:7" ht="18.75" customHeight="1">
      <c r="A20" s="33" t="s">
        <v>13</v>
      </c>
      <c r="B20" s="34">
        <v>10</v>
      </c>
      <c r="C20" s="92">
        <f>7906759+50000+239274</f>
        <v>8196033</v>
      </c>
      <c r="D20" s="36">
        <v>7980629.276999999</v>
      </c>
      <c r="E20" s="67">
        <v>8004571.164830998</v>
      </c>
      <c r="F20" s="76"/>
      <c r="G20" s="76"/>
    </row>
    <row r="21" spans="1:7" ht="18.75" customHeight="1">
      <c r="A21" s="37" t="s">
        <v>14</v>
      </c>
      <c r="B21" s="38">
        <v>11</v>
      </c>
      <c r="C21" s="93">
        <f>122425+127854</f>
        <v>250279</v>
      </c>
      <c r="D21" s="36">
        <v>122792.27499999998</v>
      </c>
      <c r="E21" s="67">
        <v>123160.65182499996</v>
      </c>
      <c r="F21" s="76"/>
      <c r="G21" s="76"/>
    </row>
    <row r="22" spans="1:7" ht="18.75" customHeight="1">
      <c r="A22" s="33" t="s">
        <v>15</v>
      </c>
      <c r="B22" s="34">
        <v>12</v>
      </c>
      <c r="C22" s="92">
        <f>252502+329</f>
        <v>252831</v>
      </c>
      <c r="D22" s="36">
        <v>253259.50599999996</v>
      </c>
      <c r="E22" s="67">
        <v>254019.28451799994</v>
      </c>
      <c r="F22" s="76"/>
      <c r="G22" s="76"/>
    </row>
    <row r="23" spans="1:7" ht="18.75" customHeight="1">
      <c r="A23" s="37" t="s">
        <v>33</v>
      </c>
      <c r="B23" s="38">
        <v>13</v>
      </c>
      <c r="C23" s="94"/>
      <c r="D23" s="36">
        <v>0</v>
      </c>
      <c r="E23" s="67">
        <v>0</v>
      </c>
      <c r="F23" s="71"/>
      <c r="G23" s="76"/>
    </row>
    <row r="24" spans="1:7" ht="18.75" customHeight="1">
      <c r="A24" s="33" t="s">
        <v>16</v>
      </c>
      <c r="B24" s="34">
        <v>14</v>
      </c>
      <c r="C24" s="92">
        <f>631091-50000+60227</f>
        <v>641318</v>
      </c>
      <c r="D24" s="36">
        <v>582834.2729999999</v>
      </c>
      <c r="E24" s="67">
        <v>584582.7758189999</v>
      </c>
      <c r="F24" s="76"/>
      <c r="G24" s="76"/>
    </row>
    <row r="25" spans="1:7" ht="18.75" customHeight="1" thickBot="1">
      <c r="A25" s="43" t="s">
        <v>17</v>
      </c>
      <c r="B25" s="44">
        <v>15</v>
      </c>
      <c r="C25" s="104">
        <f>SUM(C18:C24)</f>
        <v>20918524</v>
      </c>
      <c r="D25" s="45">
        <v>20429027.771999996</v>
      </c>
      <c r="E25" s="85">
        <v>20490314.855315994</v>
      </c>
      <c r="F25" s="76"/>
      <c r="G25" s="77"/>
    </row>
    <row r="26" spans="1:7" ht="18.75" customHeight="1" thickBot="1">
      <c r="A26" s="46" t="s">
        <v>18</v>
      </c>
      <c r="B26" s="47"/>
      <c r="C26" s="105"/>
      <c r="D26" s="70"/>
      <c r="E26" s="49"/>
      <c r="F26" s="76"/>
      <c r="G26" s="76"/>
    </row>
    <row r="27" spans="1:7" ht="18.75" customHeight="1">
      <c r="A27" s="75" t="s">
        <v>30</v>
      </c>
      <c r="B27" s="50">
        <v>16</v>
      </c>
      <c r="C27" s="106">
        <f>105897-43751</f>
        <v>62146</v>
      </c>
      <c r="D27" s="52">
        <v>106214.69099999999</v>
      </c>
      <c r="E27" s="89">
        <v>106533.33507299998</v>
      </c>
      <c r="F27" s="76"/>
      <c r="G27" s="76"/>
    </row>
    <row r="28" spans="1:7" ht="18.75" customHeight="1">
      <c r="A28" s="53" t="s">
        <v>19</v>
      </c>
      <c r="B28" s="54">
        <v>17</v>
      </c>
      <c r="C28" s="91">
        <f>511750+2743</f>
        <v>514493</v>
      </c>
      <c r="D28" s="36">
        <v>513285.25</v>
      </c>
      <c r="E28" s="67">
        <v>514825.1057499999</v>
      </c>
      <c r="F28" s="76"/>
      <c r="G28" s="76"/>
    </row>
    <row r="29" spans="1:7" ht="18.75" customHeight="1">
      <c r="A29" s="53" t="s">
        <v>20</v>
      </c>
      <c r="B29" s="54">
        <v>18</v>
      </c>
      <c r="C29" s="91">
        <v>0</v>
      </c>
      <c r="D29" s="36">
        <v>0</v>
      </c>
      <c r="E29" s="67">
        <v>0</v>
      </c>
      <c r="F29" s="76"/>
      <c r="G29" s="76"/>
    </row>
    <row r="30" spans="1:7" ht="18.75" customHeight="1">
      <c r="A30" s="53" t="s">
        <v>21</v>
      </c>
      <c r="B30" s="54">
        <v>19</v>
      </c>
      <c r="C30" s="91">
        <f>455000</f>
        <v>455000</v>
      </c>
      <c r="D30" s="36">
        <v>456365</v>
      </c>
      <c r="E30" s="67">
        <v>457734.0949999999</v>
      </c>
      <c r="F30" s="76"/>
      <c r="G30" s="76"/>
    </row>
    <row r="31" spans="1:7" ht="18.75" customHeight="1">
      <c r="A31" s="53" t="s">
        <v>38</v>
      </c>
      <c r="B31" s="54">
        <v>20</v>
      </c>
      <c r="C31" s="94">
        <v>30000</v>
      </c>
      <c r="D31" s="36">
        <v>30090</v>
      </c>
      <c r="E31" s="67">
        <v>30180.27</v>
      </c>
      <c r="F31" s="76"/>
      <c r="G31" s="76"/>
    </row>
    <row r="32" spans="1:7" ht="18.75" customHeight="1">
      <c r="A32" s="53" t="s">
        <v>31</v>
      </c>
      <c r="B32" s="54">
        <v>21</v>
      </c>
      <c r="C32" s="91">
        <f>3256352+8703487</f>
        <v>11959839</v>
      </c>
      <c r="D32" s="90">
        <v>3266121.056</v>
      </c>
      <c r="E32" s="88">
        <v>3275919.4191679996</v>
      </c>
      <c r="F32" s="76"/>
      <c r="G32" s="76"/>
    </row>
    <row r="33" spans="1:7" ht="18.75" customHeight="1">
      <c r="A33" s="57" t="s">
        <v>37</v>
      </c>
      <c r="B33" s="58">
        <v>22</v>
      </c>
      <c r="C33" s="107">
        <f>SUM(C27:C32)</f>
        <v>13021478</v>
      </c>
      <c r="D33" s="79">
        <v>4372075.9969999995</v>
      </c>
      <c r="E33" s="69">
        <v>4385192.224990999</v>
      </c>
      <c r="F33" s="76"/>
      <c r="G33" s="77"/>
    </row>
    <row r="34" spans="1:7" ht="18.75" customHeight="1">
      <c r="A34" s="53" t="s">
        <v>22</v>
      </c>
      <c r="B34" s="54">
        <v>23</v>
      </c>
      <c r="C34" s="91">
        <f>3456142+1076057</f>
        <v>4532199</v>
      </c>
      <c r="D34" s="36">
        <v>3466510.4259999995</v>
      </c>
      <c r="E34" s="56">
        <v>3476909.9572779993</v>
      </c>
      <c r="F34" s="76"/>
      <c r="G34" s="76"/>
    </row>
    <row r="35" spans="1:7" ht="18.75" customHeight="1">
      <c r="A35" s="53" t="s">
        <v>23</v>
      </c>
      <c r="B35" s="54">
        <v>24</v>
      </c>
      <c r="C35" s="91">
        <f>436177+16796</f>
        <v>452973</v>
      </c>
      <c r="D35" s="36">
        <v>437485.53099999996</v>
      </c>
      <c r="E35" s="56">
        <v>438797.98759299994</v>
      </c>
      <c r="F35" s="76"/>
      <c r="G35" s="76"/>
    </row>
    <row r="36" spans="1:7" ht="18.75" customHeight="1">
      <c r="A36" s="53" t="s">
        <v>24</v>
      </c>
      <c r="B36" s="54">
        <v>25</v>
      </c>
      <c r="C36" s="91">
        <f>315000+43790</f>
        <v>358790</v>
      </c>
      <c r="D36" s="36">
        <v>315945</v>
      </c>
      <c r="E36" s="56">
        <v>316892.8349999999</v>
      </c>
      <c r="F36" s="76"/>
      <c r="G36" s="76"/>
    </row>
    <row r="37" spans="1:7" ht="18.75" customHeight="1">
      <c r="A37" s="53" t="s">
        <v>34</v>
      </c>
      <c r="B37" s="54">
        <v>26</v>
      </c>
      <c r="C37" s="91">
        <f>31680+33979</f>
        <v>65659</v>
      </c>
      <c r="D37" s="36">
        <v>31775.04</v>
      </c>
      <c r="E37" s="56">
        <v>31870.365119999995</v>
      </c>
      <c r="F37" s="76"/>
      <c r="G37" s="76"/>
    </row>
    <row r="38" spans="1:7" ht="18.75" customHeight="1">
      <c r="A38" s="33" t="s">
        <v>25</v>
      </c>
      <c r="B38" s="34">
        <v>27</v>
      </c>
      <c r="C38" s="92">
        <f>120000+7491857</f>
        <v>7611857</v>
      </c>
      <c r="D38" s="36">
        <v>120360</v>
      </c>
      <c r="E38" s="56">
        <v>120721.08</v>
      </c>
      <c r="F38" s="76"/>
      <c r="G38" s="76"/>
    </row>
    <row r="39" spans="1:7" ht="18.75" customHeight="1" thickBot="1">
      <c r="A39" s="57" t="s">
        <v>36</v>
      </c>
      <c r="B39" s="58">
        <v>28</v>
      </c>
      <c r="C39" s="104">
        <f>SUM(C34:C38)</f>
        <v>13021478</v>
      </c>
      <c r="D39" s="80">
        <v>4372075.9969999995</v>
      </c>
      <c r="E39" s="83">
        <v>4385192.224990999</v>
      </c>
      <c r="F39" s="76"/>
      <c r="G39" s="77"/>
    </row>
    <row r="40" spans="1:7" ht="18.75" customHeight="1">
      <c r="A40" s="60" t="s">
        <v>27</v>
      </c>
      <c r="B40" s="61">
        <v>29</v>
      </c>
      <c r="C40" s="108">
        <f>C17+C33</f>
        <v>33940002</v>
      </c>
      <c r="D40" s="81">
        <v>24801103.768999994</v>
      </c>
      <c r="E40" s="84">
        <v>24875507.080306992</v>
      </c>
      <c r="F40" s="76"/>
      <c r="G40" s="76"/>
    </row>
    <row r="41" spans="1:7" ht="18.75" customHeight="1" thickBot="1">
      <c r="A41" s="63" t="s">
        <v>28</v>
      </c>
      <c r="B41" s="64">
        <v>30</v>
      </c>
      <c r="C41" s="109">
        <f>SUM(C25,C39)</f>
        <v>33940002</v>
      </c>
      <c r="D41" s="82">
        <v>24801103.768999994</v>
      </c>
      <c r="E41" s="66">
        <v>24875507.080306992</v>
      </c>
      <c r="F41" s="76"/>
      <c r="G41" s="76"/>
    </row>
    <row r="42" ht="18.75" customHeight="1"/>
    <row r="43" ht="18.75" customHeight="1">
      <c r="F43" s="71"/>
    </row>
    <row r="44" ht="18.75" customHeight="1">
      <c r="C44" s="110" t="s">
        <v>26</v>
      </c>
    </row>
    <row r="45" spans="1:9" ht="18.75" customHeight="1">
      <c r="A45" s="1"/>
      <c r="B45" s="1"/>
      <c r="D45" s="68"/>
      <c r="E45" s="68"/>
      <c r="H45" s="1"/>
      <c r="I45" s="1"/>
    </row>
    <row r="46" spans="1:9" ht="18.75" customHeight="1">
      <c r="A46" s="1"/>
      <c r="B46" s="1"/>
      <c r="H46" s="1"/>
      <c r="I46" s="1"/>
    </row>
    <row r="47" spans="1:9" ht="18.75" customHeight="1">
      <c r="A47" s="1"/>
      <c r="B47" s="1"/>
      <c r="H47" s="1"/>
      <c r="I47" s="1"/>
    </row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</sheetData>
  <sheetProtection/>
  <printOptions/>
  <pageMargins left="0.69" right="0.64" top="0.44" bottom="0.24" header="0.39" footer="0.38"/>
  <pageSetup firstPageNumber="12" useFirstPageNumber="1" horizontalDpi="600" verticalDpi="600" orientation="portrait" paperSize="9" r:id="rId1"/>
  <headerFooter alignWithMargins="0">
    <oddHeader>&amp;R&amp;10A költségvetési rendelettervezet 7.sz.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47"/>
  <sheetViews>
    <sheetView zoomScaleSheetLayoutView="100" zoomScalePageLayoutView="0" workbookViewId="0" topLeftCell="A20">
      <selection activeCell="C24" sqref="C24"/>
    </sheetView>
  </sheetViews>
  <sheetFormatPr defaultColWidth="8.796875" defaultRowHeight="15"/>
  <cols>
    <col min="1" max="1" width="43" style="0" customWidth="1"/>
    <col min="2" max="2" width="6.5" style="0" customWidth="1"/>
    <col min="3" max="3" width="11.09765625" style="110" customWidth="1"/>
    <col min="4" max="4" width="10.09765625" style="0" customWidth="1"/>
    <col min="5" max="5" width="11.19921875" style="0" customWidth="1"/>
    <col min="6" max="6" width="8" style="0" customWidth="1"/>
    <col min="7" max="7" width="14" style="0" bestFit="1" customWidth="1"/>
    <col min="8" max="8" width="14.09765625" style="0" customWidth="1"/>
    <col min="9" max="9" width="20.09765625" style="0" customWidth="1"/>
  </cols>
  <sheetData>
    <row r="2" spans="1:9" ht="18.75">
      <c r="A2" s="2" t="s">
        <v>0</v>
      </c>
      <c r="B2" s="3"/>
      <c r="C2" s="95"/>
      <c r="D2" s="3"/>
      <c r="E2" s="4"/>
      <c r="H2" s="1"/>
      <c r="I2" s="1"/>
    </row>
    <row r="3" spans="1:9" ht="18.75">
      <c r="A3" s="2" t="s">
        <v>40</v>
      </c>
      <c r="B3" s="3"/>
      <c r="C3" s="95"/>
      <c r="D3" s="3"/>
      <c r="E3" s="4"/>
      <c r="F3" s="5"/>
      <c r="G3" s="5"/>
      <c r="H3" s="6"/>
      <c r="I3" s="6"/>
    </row>
    <row r="4" spans="1:9" ht="15.75">
      <c r="A4" s="7"/>
      <c r="C4" s="96"/>
      <c r="D4" s="8"/>
      <c r="E4" s="5"/>
      <c r="F4" s="5"/>
      <c r="G4" s="5"/>
      <c r="H4" s="6"/>
      <c r="I4" s="6"/>
    </row>
    <row r="5" spans="1:9" ht="16.5" thickBot="1">
      <c r="A5" s="74"/>
      <c r="C5" s="97"/>
      <c r="D5" s="5"/>
      <c r="E5" s="9" t="s">
        <v>1</v>
      </c>
      <c r="F5" s="5"/>
      <c r="G5" s="5"/>
      <c r="H5" s="6"/>
      <c r="I5" s="6"/>
    </row>
    <row r="6" spans="1:8" ht="15.75">
      <c r="A6" s="10"/>
      <c r="B6" s="11" t="s">
        <v>2</v>
      </c>
      <c r="C6" s="98"/>
      <c r="D6" s="13"/>
      <c r="E6" s="14"/>
      <c r="F6" s="5"/>
      <c r="G6" s="5"/>
      <c r="H6" s="6"/>
    </row>
    <row r="7" spans="1:7" ht="15.75">
      <c r="A7" s="15" t="s">
        <v>3</v>
      </c>
      <c r="B7" s="16" t="s">
        <v>4</v>
      </c>
      <c r="C7" s="72" t="s">
        <v>35</v>
      </c>
      <c r="D7" s="16" t="s">
        <v>39</v>
      </c>
      <c r="E7" s="73" t="s">
        <v>41</v>
      </c>
      <c r="F7" s="72"/>
      <c r="G7" s="72"/>
    </row>
    <row r="8" spans="1:5" ht="15.75">
      <c r="A8" s="18"/>
      <c r="B8" s="19"/>
      <c r="C8" s="99"/>
      <c r="D8" s="19"/>
      <c r="E8" s="21"/>
    </row>
    <row r="9" spans="1:5" ht="16.5" thickBot="1">
      <c r="A9" s="22">
        <v>1</v>
      </c>
      <c r="B9" s="23">
        <v>2</v>
      </c>
      <c r="C9" s="100">
        <v>3</v>
      </c>
      <c r="D9" s="23">
        <v>4</v>
      </c>
      <c r="E9" s="25">
        <v>5</v>
      </c>
    </row>
    <row r="10" spans="1:6" ht="16.5" thickBot="1">
      <c r="A10" s="26" t="s">
        <v>5</v>
      </c>
      <c r="B10" s="27"/>
      <c r="C10" s="101"/>
      <c r="D10" s="78"/>
      <c r="E10" s="29"/>
      <c r="F10" s="71"/>
    </row>
    <row r="11" spans="1:8" ht="18.75" customHeight="1">
      <c r="A11" s="30" t="s">
        <v>6</v>
      </c>
      <c r="B11" s="31">
        <v>1</v>
      </c>
      <c r="C11" s="102">
        <f>3382513+5910+43751</f>
        <v>3432174</v>
      </c>
      <c r="D11" s="52">
        <v>3392660.5389999994</v>
      </c>
      <c r="E11" s="89">
        <v>3402838.520616999</v>
      </c>
      <c r="F11" s="76"/>
      <c r="G11" s="68"/>
      <c r="H11" s="86"/>
    </row>
    <row r="12" spans="1:7" ht="18.75" customHeight="1">
      <c r="A12" s="33" t="s">
        <v>7</v>
      </c>
      <c r="B12" s="34">
        <v>2</v>
      </c>
      <c r="C12" s="92">
        <v>2402861</v>
      </c>
      <c r="D12" s="36">
        <v>2410069.5829999996</v>
      </c>
      <c r="E12" s="67">
        <v>2417299.791748999</v>
      </c>
      <c r="F12" s="76"/>
      <c r="G12" s="76"/>
    </row>
    <row r="13" spans="1:7" ht="18.75" customHeight="1">
      <c r="A13" s="37" t="s">
        <v>8</v>
      </c>
      <c r="B13" s="38">
        <v>3</v>
      </c>
      <c r="C13" s="94">
        <f>4517812+185462</f>
        <v>4703274</v>
      </c>
      <c r="D13" s="36">
        <v>4531365.436</v>
      </c>
      <c r="E13" s="67">
        <v>4544959.532307999</v>
      </c>
      <c r="F13" s="76"/>
      <c r="G13" s="76"/>
    </row>
    <row r="14" spans="1:7" ht="18.75" customHeight="1">
      <c r="A14" s="33" t="s">
        <v>9</v>
      </c>
      <c r="B14" s="34">
        <v>4</v>
      </c>
      <c r="C14" s="92">
        <f>9349453+23585</f>
        <v>9373038</v>
      </c>
      <c r="D14" s="36">
        <v>9377501.359</v>
      </c>
      <c r="E14" s="67">
        <v>9405633.863076998</v>
      </c>
      <c r="F14" s="76"/>
      <c r="G14" s="76"/>
    </row>
    <row r="15" spans="1:7" ht="18.75" customHeight="1">
      <c r="A15" s="37" t="s">
        <v>32</v>
      </c>
      <c r="B15" s="38">
        <v>5</v>
      </c>
      <c r="C15" s="94">
        <v>0</v>
      </c>
      <c r="D15" s="36">
        <v>0</v>
      </c>
      <c r="E15" s="67">
        <v>0</v>
      </c>
      <c r="F15" s="71"/>
      <c r="G15" s="76"/>
    </row>
    <row r="16" spans="1:7" ht="18.75" customHeight="1">
      <c r="A16" s="33" t="s">
        <v>29</v>
      </c>
      <c r="B16" s="34">
        <v>6</v>
      </c>
      <c r="C16" s="92">
        <f>715285+291892</f>
        <v>1007177</v>
      </c>
      <c r="D16" s="87">
        <v>717430.8549999999</v>
      </c>
      <c r="E16" s="88">
        <v>719583.1475649998</v>
      </c>
      <c r="F16" s="76"/>
      <c r="G16" s="76"/>
    </row>
    <row r="17" spans="1:7" ht="18.75" customHeight="1">
      <c r="A17" s="40" t="s">
        <v>10</v>
      </c>
      <c r="B17" s="41">
        <v>7</v>
      </c>
      <c r="C17" s="103">
        <f>SUM(C11:C16)</f>
        <v>20918524</v>
      </c>
      <c r="D17" s="42">
        <v>20429027.771999996</v>
      </c>
      <c r="E17" s="85">
        <v>20490314.855315994</v>
      </c>
      <c r="F17" s="76"/>
      <c r="G17" s="77"/>
    </row>
    <row r="18" spans="1:7" ht="18.75" customHeight="1">
      <c r="A18" s="33" t="s">
        <v>11</v>
      </c>
      <c r="B18" s="34">
        <v>8</v>
      </c>
      <c r="C18" s="92">
        <f>8814608+95428</f>
        <v>8910036</v>
      </c>
      <c r="D18" s="36">
        <v>8841051.824</v>
      </c>
      <c r="E18" s="67">
        <v>8867574.979471998</v>
      </c>
      <c r="F18" s="76"/>
      <c r="G18" s="76"/>
    </row>
    <row r="19" spans="1:7" ht="18.75" customHeight="1">
      <c r="A19" s="37" t="s">
        <v>12</v>
      </c>
      <c r="B19" s="38">
        <v>9</v>
      </c>
      <c r="C19" s="93">
        <f>2640539+27488</f>
        <v>2668027</v>
      </c>
      <c r="D19" s="36">
        <v>2648460.6169999996</v>
      </c>
      <c r="E19" s="67">
        <v>2656405.9988509994</v>
      </c>
      <c r="F19" s="76"/>
      <c r="G19" s="76"/>
    </row>
    <row r="20" spans="1:7" ht="18.75" customHeight="1">
      <c r="A20" s="33" t="s">
        <v>13</v>
      </c>
      <c r="B20" s="34">
        <v>10</v>
      </c>
      <c r="C20" s="92">
        <f>7906759+50000+239274</f>
        <v>8196033</v>
      </c>
      <c r="D20" s="36">
        <v>7980629.276999999</v>
      </c>
      <c r="E20" s="67">
        <v>8004571.164830998</v>
      </c>
      <c r="F20" s="76"/>
      <c r="G20" s="76"/>
    </row>
    <row r="21" spans="1:7" ht="18.75" customHeight="1">
      <c r="A21" s="37" t="s">
        <v>14</v>
      </c>
      <c r="B21" s="38">
        <v>11</v>
      </c>
      <c r="C21" s="93">
        <f>122425+127854</f>
        <v>250279</v>
      </c>
      <c r="D21" s="36">
        <v>122792.27499999998</v>
      </c>
      <c r="E21" s="67">
        <v>123160.65182499996</v>
      </c>
      <c r="F21" s="76"/>
      <c r="G21" s="76"/>
    </row>
    <row r="22" spans="1:7" ht="18.75" customHeight="1">
      <c r="A22" s="33" t="s">
        <v>15</v>
      </c>
      <c r="B22" s="34">
        <v>12</v>
      </c>
      <c r="C22" s="92">
        <f>252502+329</f>
        <v>252831</v>
      </c>
      <c r="D22" s="36">
        <v>253259.50599999996</v>
      </c>
      <c r="E22" s="67">
        <v>254019.28451799994</v>
      </c>
      <c r="F22" s="76"/>
      <c r="G22" s="76"/>
    </row>
    <row r="23" spans="1:7" ht="18.75" customHeight="1">
      <c r="A23" s="37" t="s">
        <v>33</v>
      </c>
      <c r="B23" s="38">
        <v>13</v>
      </c>
      <c r="C23" s="94"/>
      <c r="D23" s="36">
        <v>0</v>
      </c>
      <c r="E23" s="67">
        <v>0</v>
      </c>
      <c r="F23" s="71"/>
      <c r="G23" s="76"/>
    </row>
    <row r="24" spans="1:7" ht="18.75" customHeight="1">
      <c r="A24" s="33" t="s">
        <v>16</v>
      </c>
      <c r="B24" s="34">
        <v>14</v>
      </c>
      <c r="C24" s="92">
        <f>631091-50000+60227</f>
        <v>641318</v>
      </c>
      <c r="D24" s="36">
        <v>582834.2729999999</v>
      </c>
      <c r="E24" s="67">
        <v>584582.7758189999</v>
      </c>
      <c r="F24" s="76"/>
      <c r="G24" s="76"/>
    </row>
    <row r="25" spans="1:7" ht="18.75" customHeight="1" thickBot="1">
      <c r="A25" s="43" t="s">
        <v>17</v>
      </c>
      <c r="B25" s="44">
        <v>15</v>
      </c>
      <c r="C25" s="104">
        <f>SUM(C18:C24)</f>
        <v>20918524</v>
      </c>
      <c r="D25" s="45">
        <v>20429027.771999996</v>
      </c>
      <c r="E25" s="85">
        <v>20490314.855315994</v>
      </c>
      <c r="F25" s="76"/>
      <c r="G25" s="77"/>
    </row>
    <row r="26" spans="1:7" ht="18.75" customHeight="1" thickBot="1">
      <c r="A26" s="46" t="s">
        <v>18</v>
      </c>
      <c r="B26" s="47"/>
      <c r="C26" s="105"/>
      <c r="D26" s="70"/>
      <c r="E26" s="49"/>
      <c r="F26" s="76"/>
      <c r="G26" s="76"/>
    </row>
    <row r="27" spans="1:7" ht="18.75" customHeight="1">
      <c r="A27" s="75" t="s">
        <v>30</v>
      </c>
      <c r="B27" s="50">
        <v>16</v>
      </c>
      <c r="C27" s="106">
        <f>105897-43751</f>
        <v>62146</v>
      </c>
      <c r="D27" s="52">
        <v>106214.69099999999</v>
      </c>
      <c r="E27" s="89">
        <v>106533.33507299998</v>
      </c>
      <c r="F27" s="76"/>
      <c r="G27" s="76"/>
    </row>
    <row r="28" spans="1:7" ht="18.75" customHeight="1">
      <c r="A28" s="53" t="s">
        <v>19</v>
      </c>
      <c r="B28" s="54">
        <v>17</v>
      </c>
      <c r="C28" s="91">
        <f>511750+2743</f>
        <v>514493</v>
      </c>
      <c r="D28" s="36">
        <v>513285.25</v>
      </c>
      <c r="E28" s="67">
        <v>514825.1057499999</v>
      </c>
      <c r="F28" s="76"/>
      <c r="G28" s="76"/>
    </row>
    <row r="29" spans="1:7" ht="18.75" customHeight="1">
      <c r="A29" s="53" t="s">
        <v>20</v>
      </c>
      <c r="B29" s="54">
        <v>18</v>
      </c>
      <c r="C29" s="91">
        <v>0</v>
      </c>
      <c r="D29" s="36">
        <v>0</v>
      </c>
      <c r="E29" s="67">
        <v>0</v>
      </c>
      <c r="F29" s="76"/>
      <c r="G29" s="76"/>
    </row>
    <row r="30" spans="1:7" ht="18.75" customHeight="1">
      <c r="A30" s="53" t="s">
        <v>21</v>
      </c>
      <c r="B30" s="54">
        <v>19</v>
      </c>
      <c r="C30" s="91">
        <f>455000</f>
        <v>455000</v>
      </c>
      <c r="D30" s="36">
        <v>456365</v>
      </c>
      <c r="E30" s="67">
        <v>457734.0949999999</v>
      </c>
      <c r="F30" s="76"/>
      <c r="G30" s="76"/>
    </row>
    <row r="31" spans="1:7" ht="18.75" customHeight="1">
      <c r="A31" s="53" t="s">
        <v>38</v>
      </c>
      <c r="B31" s="54">
        <v>20</v>
      </c>
      <c r="C31" s="94">
        <v>30000</v>
      </c>
      <c r="D31" s="36">
        <v>30090</v>
      </c>
      <c r="E31" s="67">
        <v>30180.27</v>
      </c>
      <c r="F31" s="76"/>
      <c r="G31" s="76"/>
    </row>
    <row r="32" spans="1:7" ht="18.75" customHeight="1">
      <c r="A32" s="53" t="s">
        <v>31</v>
      </c>
      <c r="B32" s="54">
        <v>21</v>
      </c>
      <c r="C32" s="91">
        <f>3256352+8703487</f>
        <v>11959839</v>
      </c>
      <c r="D32" s="90">
        <v>3266121.056</v>
      </c>
      <c r="E32" s="88">
        <v>3275919.4191679996</v>
      </c>
      <c r="F32" s="76"/>
      <c r="G32" s="76"/>
    </row>
    <row r="33" spans="1:7" ht="18.75" customHeight="1">
      <c r="A33" s="57" t="s">
        <v>37</v>
      </c>
      <c r="B33" s="58">
        <v>22</v>
      </c>
      <c r="C33" s="107">
        <f>SUM(C27:C32)</f>
        <v>13021478</v>
      </c>
      <c r="D33" s="79">
        <v>4372075.9969999995</v>
      </c>
      <c r="E33" s="69">
        <v>4385192.224990999</v>
      </c>
      <c r="F33" s="76"/>
      <c r="G33" s="77"/>
    </row>
    <row r="34" spans="1:7" ht="18.75" customHeight="1">
      <c r="A34" s="53" t="s">
        <v>22</v>
      </c>
      <c r="B34" s="54">
        <v>23</v>
      </c>
      <c r="C34" s="91">
        <f>3456142+1076057+25000</f>
        <v>4557199</v>
      </c>
      <c r="D34" s="36">
        <v>3466510.4259999995</v>
      </c>
      <c r="E34" s="56">
        <v>3476909.9572779993</v>
      </c>
      <c r="F34" s="76"/>
      <c r="G34" s="76"/>
    </row>
    <row r="35" spans="1:7" ht="18.75" customHeight="1">
      <c r="A35" s="53" t="s">
        <v>23</v>
      </c>
      <c r="B35" s="54">
        <v>24</v>
      </c>
      <c r="C35" s="91">
        <f>436177+16796</f>
        <v>452973</v>
      </c>
      <c r="D35" s="36">
        <v>437485.53099999996</v>
      </c>
      <c r="E35" s="56">
        <v>438797.98759299994</v>
      </c>
      <c r="F35" s="76"/>
      <c r="G35" s="76"/>
    </row>
    <row r="36" spans="1:7" ht="18.75" customHeight="1">
      <c r="A36" s="53" t="s">
        <v>24</v>
      </c>
      <c r="B36" s="54">
        <v>25</v>
      </c>
      <c r="C36" s="91">
        <f>315000+43790</f>
        <v>358790</v>
      </c>
      <c r="D36" s="36">
        <v>315945</v>
      </c>
      <c r="E36" s="56">
        <v>316892.8349999999</v>
      </c>
      <c r="F36" s="76"/>
      <c r="G36" s="76"/>
    </row>
    <row r="37" spans="1:7" ht="18.75" customHeight="1">
      <c r="A37" s="53" t="s">
        <v>34</v>
      </c>
      <c r="B37" s="54">
        <v>26</v>
      </c>
      <c r="C37" s="91">
        <f>31680+33979</f>
        <v>65659</v>
      </c>
      <c r="D37" s="36">
        <v>31775.04</v>
      </c>
      <c r="E37" s="56">
        <v>31870.365119999995</v>
      </c>
      <c r="F37" s="76"/>
      <c r="G37" s="76"/>
    </row>
    <row r="38" spans="1:7" ht="18.75" customHeight="1">
      <c r="A38" s="33" t="s">
        <v>25</v>
      </c>
      <c r="B38" s="34">
        <v>27</v>
      </c>
      <c r="C38" s="92">
        <f>120000+7491857-25000</f>
        <v>7586857</v>
      </c>
      <c r="D38" s="36">
        <v>120360</v>
      </c>
      <c r="E38" s="56">
        <v>120721.08</v>
      </c>
      <c r="F38" s="76"/>
      <c r="G38" s="76"/>
    </row>
    <row r="39" spans="1:7" ht="18.75" customHeight="1" thickBot="1">
      <c r="A39" s="57" t="s">
        <v>36</v>
      </c>
      <c r="B39" s="58">
        <v>28</v>
      </c>
      <c r="C39" s="104">
        <f>SUM(C34:C38)</f>
        <v>13021478</v>
      </c>
      <c r="D39" s="80">
        <v>4372075.9969999995</v>
      </c>
      <c r="E39" s="83">
        <v>4385192.224990999</v>
      </c>
      <c r="F39" s="76"/>
      <c r="G39" s="77"/>
    </row>
    <row r="40" spans="1:7" ht="18.75" customHeight="1">
      <c r="A40" s="60" t="s">
        <v>27</v>
      </c>
      <c r="B40" s="61">
        <v>29</v>
      </c>
      <c r="C40" s="108">
        <f>C17+C33</f>
        <v>33940002</v>
      </c>
      <c r="D40" s="81">
        <v>24801103.768999994</v>
      </c>
      <c r="E40" s="84">
        <v>24875507.080306992</v>
      </c>
      <c r="F40" s="76"/>
      <c r="G40" s="76"/>
    </row>
    <row r="41" spans="1:7" ht="18.75" customHeight="1" thickBot="1">
      <c r="A41" s="63" t="s">
        <v>28</v>
      </c>
      <c r="B41" s="64">
        <v>30</v>
      </c>
      <c r="C41" s="109">
        <f>SUM(C25,C39)</f>
        <v>33940002</v>
      </c>
      <c r="D41" s="82">
        <v>24801103.768999994</v>
      </c>
      <c r="E41" s="66">
        <v>24875507.080306992</v>
      </c>
      <c r="F41" s="76"/>
      <c r="G41" s="76"/>
    </row>
    <row r="42" ht="18.75" customHeight="1"/>
    <row r="43" ht="18.75" customHeight="1">
      <c r="F43" s="71"/>
    </row>
    <row r="44" ht="18.75" customHeight="1">
      <c r="C44" s="110" t="s">
        <v>26</v>
      </c>
    </row>
    <row r="45" spans="1:9" ht="18.75" customHeight="1">
      <c r="A45" s="1"/>
      <c r="B45" s="1"/>
      <c r="D45" s="68"/>
      <c r="E45" s="68"/>
      <c r="H45" s="1"/>
      <c r="I45" s="1"/>
    </row>
    <row r="46" spans="1:9" ht="18.75" customHeight="1">
      <c r="A46" s="1"/>
      <c r="B46" s="1"/>
      <c r="H46" s="1"/>
      <c r="I46" s="1"/>
    </row>
    <row r="47" spans="1:9" ht="18.75" customHeight="1">
      <c r="A47" s="1"/>
      <c r="B47" s="1"/>
      <c r="H47" s="1"/>
      <c r="I47" s="1"/>
    </row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</sheetData>
  <sheetProtection/>
  <printOptions/>
  <pageMargins left="0.7086614173228347" right="0.6299212598425197" top="0.4330708661417323" bottom="0.2362204724409449" header="0.3937007874015748" footer="0.3937007874015748"/>
  <pageSetup firstPageNumber="12" useFirstPageNumber="1" horizontalDpi="600" verticalDpi="600" orientation="portrait" paperSize="9" r:id="rId1"/>
  <headerFooter alignWithMargins="0">
    <oddHeader>&amp;R&amp;10&amp;X*&amp;XA 2/2009. (II. 13.) KT. sz. rendelet 7.sz. melléklete</oddHeader>
    <oddFooter>&amp;L*Módosította a 16/2009. (VII. 03.) KT. sz. rendelet 4. §-a. Hatályos 2009. július 3-tól.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47"/>
  <sheetViews>
    <sheetView tabSelected="1" zoomScaleSheetLayoutView="100" zoomScalePageLayoutView="0" workbookViewId="0" topLeftCell="A1">
      <selection activeCell="I37" sqref="I37"/>
    </sheetView>
  </sheetViews>
  <sheetFormatPr defaultColWidth="8.796875" defaultRowHeight="15"/>
  <cols>
    <col min="1" max="1" width="43" style="0" customWidth="1"/>
    <col min="2" max="2" width="6.5" style="0" customWidth="1"/>
    <col min="3" max="3" width="11.09765625" style="110" customWidth="1"/>
    <col min="4" max="4" width="10.09765625" style="0" customWidth="1"/>
    <col min="5" max="5" width="11.19921875" style="0" customWidth="1"/>
    <col min="6" max="6" width="8" style="0" customWidth="1"/>
    <col min="7" max="7" width="14" style="0" bestFit="1" customWidth="1"/>
    <col min="8" max="8" width="14.09765625" style="0" customWidth="1"/>
    <col min="9" max="9" width="20.09765625" style="0" customWidth="1"/>
  </cols>
  <sheetData>
    <row r="2" spans="1:9" ht="18.75">
      <c r="A2" s="2" t="s">
        <v>0</v>
      </c>
      <c r="B2" s="3"/>
      <c r="C2" s="95"/>
      <c r="D2" s="3"/>
      <c r="E2" s="4"/>
      <c r="H2" s="1"/>
      <c r="I2" s="1"/>
    </row>
    <row r="3" spans="1:9" ht="18.75">
      <c r="A3" s="2" t="s">
        <v>40</v>
      </c>
      <c r="B3" s="3"/>
      <c r="C3" s="95"/>
      <c r="D3" s="3"/>
      <c r="E3" s="4"/>
      <c r="F3" s="5"/>
      <c r="G3" s="5"/>
      <c r="H3" s="6"/>
      <c r="I3" s="6"/>
    </row>
    <row r="4" spans="1:9" ht="15.75">
      <c r="A4" s="7"/>
      <c r="C4" s="96"/>
      <c r="D4" s="8"/>
      <c r="E4" s="5"/>
      <c r="F4" s="5"/>
      <c r="G4" s="5"/>
      <c r="H4" s="6"/>
      <c r="I4" s="6"/>
    </row>
    <row r="5" spans="1:9" ht="16.5" thickBot="1">
      <c r="A5" s="74"/>
      <c r="C5" s="97"/>
      <c r="D5" s="5"/>
      <c r="E5" s="9" t="s">
        <v>1</v>
      </c>
      <c r="F5" s="5"/>
      <c r="G5" s="5"/>
      <c r="H5" s="6"/>
      <c r="I5" s="6"/>
    </row>
    <row r="6" spans="1:8" ht="15.75">
      <c r="A6" s="10"/>
      <c r="B6" s="11" t="s">
        <v>2</v>
      </c>
      <c r="C6" s="98"/>
      <c r="D6" s="13"/>
      <c r="E6" s="14"/>
      <c r="F6" s="5"/>
      <c r="G6" s="5"/>
      <c r="H6" s="6"/>
    </row>
    <row r="7" spans="1:7" ht="15.75">
      <c r="A7" s="15" t="s">
        <v>3</v>
      </c>
      <c r="B7" s="16" t="s">
        <v>4</v>
      </c>
      <c r="C7" s="72" t="s">
        <v>35</v>
      </c>
      <c r="D7" s="16" t="s">
        <v>39</v>
      </c>
      <c r="E7" s="73" t="s">
        <v>41</v>
      </c>
      <c r="F7" s="72"/>
      <c r="G7" s="72"/>
    </row>
    <row r="8" spans="1:5" ht="15.75">
      <c r="A8" s="18"/>
      <c r="B8" s="19"/>
      <c r="C8" s="99"/>
      <c r="D8" s="19"/>
      <c r="E8" s="21"/>
    </row>
    <row r="9" spans="1:5" ht="16.5" thickBot="1">
      <c r="A9" s="22">
        <v>1</v>
      </c>
      <c r="B9" s="23">
        <v>2</v>
      </c>
      <c r="C9" s="100">
        <v>3</v>
      </c>
      <c r="D9" s="23">
        <v>4</v>
      </c>
      <c r="E9" s="25">
        <v>5</v>
      </c>
    </row>
    <row r="10" spans="1:6" ht="16.5" thickBot="1">
      <c r="A10" s="26" t="s">
        <v>5</v>
      </c>
      <c r="B10" s="27"/>
      <c r="C10" s="101"/>
      <c r="D10" s="78"/>
      <c r="E10" s="29"/>
      <c r="F10" s="71"/>
    </row>
    <row r="11" spans="1:8" ht="18.75" customHeight="1">
      <c r="A11" s="30" t="s">
        <v>6</v>
      </c>
      <c r="B11" s="31">
        <v>1</v>
      </c>
      <c r="C11" s="102">
        <f>3382513+5910+43751+394275-70684</f>
        <v>3755765</v>
      </c>
      <c r="D11" s="52">
        <v>3392660.5389999994</v>
      </c>
      <c r="E11" s="89">
        <v>3402838.520616999</v>
      </c>
      <c r="F11" s="76"/>
      <c r="G11" s="68"/>
      <c r="H11" s="86"/>
    </row>
    <row r="12" spans="1:7" ht="18.75" customHeight="1">
      <c r="A12" s="33" t="s">
        <v>7</v>
      </c>
      <c r="B12" s="34">
        <v>2</v>
      </c>
      <c r="C12" s="92">
        <f>2402861+2262</f>
        <v>2405123</v>
      </c>
      <c r="D12" s="36">
        <v>2410069.5829999996</v>
      </c>
      <c r="E12" s="67">
        <v>2417299.791748999</v>
      </c>
      <c r="F12" s="76"/>
      <c r="G12" s="76"/>
    </row>
    <row r="13" spans="1:7" ht="18.75" customHeight="1">
      <c r="A13" s="37" t="s">
        <v>8</v>
      </c>
      <c r="B13" s="38">
        <v>3</v>
      </c>
      <c r="C13" s="94">
        <f>4517812+185462+546322</f>
        <v>5249596</v>
      </c>
      <c r="D13" s="36">
        <v>4531365.436</v>
      </c>
      <c r="E13" s="67">
        <v>4544959.532307999</v>
      </c>
      <c r="F13" s="76"/>
      <c r="G13" s="76"/>
    </row>
    <row r="14" spans="1:7" ht="18.75" customHeight="1">
      <c r="A14" s="33" t="s">
        <v>9</v>
      </c>
      <c r="B14" s="34">
        <v>4</v>
      </c>
      <c r="C14" s="92">
        <f>9349453+23585+118187</f>
        <v>9491225</v>
      </c>
      <c r="D14" s="36">
        <v>9377501.359</v>
      </c>
      <c r="E14" s="67">
        <v>9405633.863076998</v>
      </c>
      <c r="F14" s="76"/>
      <c r="G14" s="76"/>
    </row>
    <row r="15" spans="1:7" ht="18.75" customHeight="1">
      <c r="A15" s="37" t="s">
        <v>32</v>
      </c>
      <c r="B15" s="38">
        <v>5</v>
      </c>
      <c r="C15" s="94">
        <v>0</v>
      </c>
      <c r="D15" s="36">
        <v>0</v>
      </c>
      <c r="E15" s="67">
        <v>0</v>
      </c>
      <c r="F15" s="71"/>
      <c r="G15" s="76"/>
    </row>
    <row r="16" spans="1:7" ht="18.75" customHeight="1">
      <c r="A16" s="33" t="s">
        <v>29</v>
      </c>
      <c r="B16" s="34">
        <v>6</v>
      </c>
      <c r="C16" s="92">
        <f>715285+291892+82983</f>
        <v>1090160</v>
      </c>
      <c r="D16" s="87">
        <v>717430.8549999999</v>
      </c>
      <c r="E16" s="88">
        <v>719583.1475649998</v>
      </c>
      <c r="F16" s="76"/>
      <c r="G16" s="76"/>
    </row>
    <row r="17" spans="1:7" ht="18.75" customHeight="1">
      <c r="A17" s="40" t="s">
        <v>10</v>
      </c>
      <c r="B17" s="41">
        <v>7</v>
      </c>
      <c r="C17" s="103">
        <f>SUM(C11:C16)</f>
        <v>21991869</v>
      </c>
      <c r="D17" s="42">
        <v>20429027.771999996</v>
      </c>
      <c r="E17" s="85">
        <v>20490314.855315994</v>
      </c>
      <c r="F17" s="76"/>
      <c r="G17" s="77"/>
    </row>
    <row r="18" spans="1:7" ht="18.75" customHeight="1">
      <c r="A18" s="33" t="s">
        <v>11</v>
      </c>
      <c r="B18" s="34">
        <v>8</v>
      </c>
      <c r="C18" s="92">
        <f>8814608+95428+441335</f>
        <v>9351371</v>
      </c>
      <c r="D18" s="36">
        <v>8841051.824</v>
      </c>
      <c r="E18" s="67">
        <v>8867574.979471998</v>
      </c>
      <c r="F18" s="76"/>
      <c r="G18" s="76"/>
    </row>
    <row r="19" spans="1:7" ht="18.75" customHeight="1">
      <c r="A19" s="37" t="s">
        <v>12</v>
      </c>
      <c r="B19" s="38">
        <v>9</v>
      </c>
      <c r="C19" s="93">
        <f>2640539+27488+153231</f>
        <v>2821258</v>
      </c>
      <c r="D19" s="36">
        <v>2648460.6169999996</v>
      </c>
      <c r="E19" s="67">
        <v>2656405.9988509994</v>
      </c>
      <c r="F19" s="76"/>
      <c r="G19" s="76"/>
    </row>
    <row r="20" spans="1:7" ht="18.75" customHeight="1">
      <c r="A20" s="33" t="s">
        <v>13</v>
      </c>
      <c r="B20" s="34">
        <v>10</v>
      </c>
      <c r="C20" s="92">
        <f>7906759+50000+239274+445134</f>
        <v>8641167</v>
      </c>
      <c r="D20" s="36">
        <v>7980629.276999999</v>
      </c>
      <c r="E20" s="67">
        <v>8004571.164830998</v>
      </c>
      <c r="F20" s="76"/>
      <c r="G20" s="76"/>
    </row>
    <row r="21" spans="1:7" ht="18.75" customHeight="1">
      <c r="A21" s="37" t="s">
        <v>14</v>
      </c>
      <c r="B21" s="38">
        <v>11</v>
      </c>
      <c r="C21" s="93">
        <f>122425+127854+38039</f>
        <v>288318</v>
      </c>
      <c r="D21" s="36">
        <v>122792.27499999998</v>
      </c>
      <c r="E21" s="67">
        <v>123160.65182499996</v>
      </c>
      <c r="F21" s="76"/>
      <c r="G21" s="76"/>
    </row>
    <row r="22" spans="1:7" ht="18.75" customHeight="1">
      <c r="A22" s="33" t="s">
        <v>15</v>
      </c>
      <c r="B22" s="34">
        <v>12</v>
      </c>
      <c r="C22" s="92">
        <f>252502+329+10190</f>
        <v>263021</v>
      </c>
      <c r="D22" s="36">
        <v>253259.50599999996</v>
      </c>
      <c r="E22" s="67">
        <v>254019.28451799994</v>
      </c>
      <c r="F22" s="76"/>
      <c r="G22" s="76"/>
    </row>
    <row r="23" spans="1:7" ht="18.75" customHeight="1">
      <c r="A23" s="37" t="s">
        <v>33</v>
      </c>
      <c r="B23" s="38">
        <v>13</v>
      </c>
      <c r="C23" s="94"/>
      <c r="D23" s="36">
        <v>0</v>
      </c>
      <c r="E23" s="67">
        <v>0</v>
      </c>
      <c r="F23" s="71"/>
      <c r="G23" s="76"/>
    </row>
    <row r="24" spans="1:7" ht="18.75" customHeight="1">
      <c r="A24" s="33" t="s">
        <v>16</v>
      </c>
      <c r="B24" s="34">
        <v>14</v>
      </c>
      <c r="C24" s="92">
        <f>631091-50000+60227-20252+5668</f>
        <v>626734</v>
      </c>
      <c r="D24" s="36">
        <v>582834.2729999999</v>
      </c>
      <c r="E24" s="67">
        <v>584582.7758189999</v>
      </c>
      <c r="F24" s="76"/>
      <c r="G24" s="76"/>
    </row>
    <row r="25" spans="1:7" ht="18.75" customHeight="1" thickBot="1">
      <c r="A25" s="43" t="s">
        <v>17</v>
      </c>
      <c r="B25" s="44">
        <v>15</v>
      </c>
      <c r="C25" s="104">
        <f>SUM(C18:C24)</f>
        <v>21991869</v>
      </c>
      <c r="D25" s="45">
        <v>20429027.771999996</v>
      </c>
      <c r="E25" s="85">
        <v>20490314.855315994</v>
      </c>
      <c r="F25" s="76"/>
      <c r="G25" s="77"/>
    </row>
    <row r="26" spans="1:7" ht="18.75" customHeight="1" thickBot="1">
      <c r="A26" s="46" t="s">
        <v>18</v>
      </c>
      <c r="B26" s="47"/>
      <c r="C26" s="105"/>
      <c r="D26" s="70"/>
      <c r="E26" s="49"/>
      <c r="F26" s="76"/>
      <c r="G26" s="76"/>
    </row>
    <row r="27" spans="1:7" ht="18.75" customHeight="1">
      <c r="A27" s="75" t="s">
        <v>30</v>
      </c>
      <c r="B27" s="50">
        <v>16</v>
      </c>
      <c r="C27" s="106">
        <f>62146+70684</f>
        <v>132830</v>
      </c>
      <c r="D27" s="52">
        <v>106214.69099999999</v>
      </c>
      <c r="E27" s="89">
        <v>106533.33507299998</v>
      </c>
      <c r="F27" s="76"/>
      <c r="G27" s="76"/>
    </row>
    <row r="28" spans="1:7" ht="18.75" customHeight="1">
      <c r="A28" s="53" t="s">
        <v>19</v>
      </c>
      <c r="B28" s="54">
        <v>17</v>
      </c>
      <c r="C28" s="91">
        <f>511750+2743+41751</f>
        <v>556244</v>
      </c>
      <c r="D28" s="36">
        <v>513285.25</v>
      </c>
      <c r="E28" s="67">
        <v>514825.1057499999</v>
      </c>
      <c r="F28" s="76"/>
      <c r="G28" s="76"/>
    </row>
    <row r="29" spans="1:7" ht="18.75" customHeight="1">
      <c r="A29" s="53" t="s">
        <v>20</v>
      </c>
      <c r="B29" s="54">
        <v>18</v>
      </c>
      <c r="C29" s="91">
        <v>0</v>
      </c>
      <c r="D29" s="36">
        <v>0</v>
      </c>
      <c r="E29" s="67">
        <v>0</v>
      </c>
      <c r="F29" s="76"/>
      <c r="G29" s="76"/>
    </row>
    <row r="30" spans="1:7" ht="18.75" customHeight="1">
      <c r="A30" s="53" t="s">
        <v>21</v>
      </c>
      <c r="B30" s="54">
        <v>19</v>
      </c>
      <c r="C30" s="91">
        <f>455000+26154</f>
        <v>481154</v>
      </c>
      <c r="D30" s="36">
        <v>456365</v>
      </c>
      <c r="E30" s="67">
        <v>457734.0949999999</v>
      </c>
      <c r="F30" s="76"/>
      <c r="G30" s="76"/>
    </row>
    <row r="31" spans="1:7" ht="18.75" customHeight="1">
      <c r="A31" s="53" t="s">
        <v>38</v>
      </c>
      <c r="B31" s="54">
        <v>20</v>
      </c>
      <c r="C31" s="94">
        <v>30000</v>
      </c>
      <c r="D31" s="36">
        <v>30090</v>
      </c>
      <c r="E31" s="67">
        <v>30180.27</v>
      </c>
      <c r="F31" s="76"/>
      <c r="G31" s="76"/>
    </row>
    <row r="32" spans="1:7" ht="18.75" customHeight="1">
      <c r="A32" s="53" t="s">
        <v>31</v>
      </c>
      <c r="B32" s="54">
        <v>21</v>
      </c>
      <c r="C32" s="91">
        <f>3256352+8703487+63449</f>
        <v>12023288</v>
      </c>
      <c r="D32" s="90">
        <v>3266121.056</v>
      </c>
      <c r="E32" s="88">
        <v>3275919.4191679996</v>
      </c>
      <c r="F32" s="76"/>
      <c r="G32" s="76"/>
    </row>
    <row r="33" spans="1:7" ht="18.75" customHeight="1">
      <c r="A33" s="57" t="s">
        <v>37</v>
      </c>
      <c r="B33" s="58">
        <v>22</v>
      </c>
      <c r="C33" s="107">
        <f>SUM(C27:C32)</f>
        <v>13223516</v>
      </c>
      <c r="D33" s="79">
        <v>4372075.9969999995</v>
      </c>
      <c r="E33" s="69">
        <v>4385192.224990999</v>
      </c>
      <c r="F33" s="76"/>
      <c r="G33" s="77"/>
    </row>
    <row r="34" spans="1:7" ht="18.75" customHeight="1">
      <c r="A34" s="53" t="s">
        <v>22</v>
      </c>
      <c r="B34" s="54">
        <v>23</v>
      </c>
      <c r="C34" s="91">
        <f>3456142+1076057+25000+685918</f>
        <v>5243117</v>
      </c>
      <c r="D34" s="36">
        <v>3466510.4259999995</v>
      </c>
      <c r="E34" s="56">
        <v>3476909.9572779993</v>
      </c>
      <c r="F34" s="76"/>
      <c r="G34" s="76"/>
    </row>
    <row r="35" spans="1:7" ht="18.75" customHeight="1">
      <c r="A35" s="53" t="s">
        <v>23</v>
      </c>
      <c r="B35" s="54">
        <v>24</v>
      </c>
      <c r="C35" s="91">
        <f>436177+16796+64839</f>
        <v>517812</v>
      </c>
      <c r="D35" s="36">
        <v>437485.53099999996</v>
      </c>
      <c r="E35" s="56">
        <v>438797.98759299994</v>
      </c>
      <c r="F35" s="76"/>
      <c r="G35" s="76"/>
    </row>
    <row r="36" spans="1:7" ht="18.75" customHeight="1">
      <c r="A36" s="53" t="s">
        <v>24</v>
      </c>
      <c r="B36" s="54">
        <v>25</v>
      </c>
      <c r="C36" s="91">
        <f>315000+43790+33000</f>
        <v>391790</v>
      </c>
      <c r="D36" s="36">
        <v>315945</v>
      </c>
      <c r="E36" s="56">
        <v>316892.8349999999</v>
      </c>
      <c r="F36" s="76"/>
      <c r="G36" s="76"/>
    </row>
    <row r="37" spans="1:7" ht="18.75" customHeight="1">
      <c r="A37" s="53" t="s">
        <v>34</v>
      </c>
      <c r="B37" s="54">
        <v>26</v>
      </c>
      <c r="C37" s="91">
        <f>31680+33979</f>
        <v>65659</v>
      </c>
      <c r="D37" s="36">
        <v>31775.04</v>
      </c>
      <c r="E37" s="56">
        <v>31870.365119999995</v>
      </c>
      <c r="F37" s="76"/>
      <c r="G37" s="76"/>
    </row>
    <row r="38" spans="1:7" ht="18.75" customHeight="1">
      <c r="A38" s="33" t="s">
        <v>25</v>
      </c>
      <c r="B38" s="34">
        <v>27</v>
      </c>
      <c r="C38" s="92">
        <f>120000+7491857-25000-581719</f>
        <v>7005138</v>
      </c>
      <c r="D38" s="36">
        <v>120360</v>
      </c>
      <c r="E38" s="56">
        <v>120721.08</v>
      </c>
      <c r="F38" s="76"/>
      <c r="G38" s="76"/>
    </row>
    <row r="39" spans="1:7" ht="18.75" customHeight="1" thickBot="1">
      <c r="A39" s="57" t="s">
        <v>36</v>
      </c>
      <c r="B39" s="58">
        <v>28</v>
      </c>
      <c r="C39" s="104">
        <f>SUM(C34:C38)</f>
        <v>13223516</v>
      </c>
      <c r="D39" s="80">
        <v>4372075.9969999995</v>
      </c>
      <c r="E39" s="83">
        <v>4385192.224990999</v>
      </c>
      <c r="F39" s="76"/>
      <c r="G39" s="77"/>
    </row>
    <row r="40" spans="1:7" ht="18.75" customHeight="1">
      <c r="A40" s="60" t="s">
        <v>27</v>
      </c>
      <c r="B40" s="61">
        <v>29</v>
      </c>
      <c r="C40" s="108">
        <f>C17+C33</f>
        <v>35215385</v>
      </c>
      <c r="D40" s="81">
        <v>24801103.768999994</v>
      </c>
      <c r="E40" s="84">
        <v>24875507.080306992</v>
      </c>
      <c r="F40" s="76"/>
      <c r="G40" s="76"/>
    </row>
    <row r="41" spans="1:7" ht="18.75" customHeight="1" thickBot="1">
      <c r="A41" s="63" t="s">
        <v>28</v>
      </c>
      <c r="B41" s="64">
        <v>30</v>
      </c>
      <c r="C41" s="109">
        <f>SUM(C25,C39)</f>
        <v>35215385</v>
      </c>
      <c r="D41" s="82">
        <v>24801103.768999994</v>
      </c>
      <c r="E41" s="66">
        <v>24875507.080306992</v>
      </c>
      <c r="F41" s="76"/>
      <c r="G41" s="76"/>
    </row>
    <row r="42" ht="18.75" customHeight="1"/>
    <row r="43" ht="18.75" customHeight="1">
      <c r="F43" s="71"/>
    </row>
    <row r="44" ht="18.75" customHeight="1">
      <c r="C44" s="110" t="s">
        <v>26</v>
      </c>
    </row>
    <row r="45" spans="1:9" ht="18.75" customHeight="1">
      <c r="A45" s="1"/>
      <c r="B45" s="1"/>
      <c r="D45" s="68"/>
      <c r="E45" s="68"/>
      <c r="H45" s="1"/>
      <c r="I45" s="1"/>
    </row>
    <row r="46" spans="1:9" ht="18.75" customHeight="1">
      <c r="A46" s="1"/>
      <c r="B46" s="1"/>
      <c r="H46" s="1"/>
      <c r="I46" s="1"/>
    </row>
    <row r="47" spans="1:9" ht="18.75" customHeight="1">
      <c r="A47" s="1"/>
      <c r="B47" s="1"/>
      <c r="H47" s="1"/>
      <c r="I47" s="1"/>
    </row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</sheetData>
  <sheetProtection/>
  <printOptions/>
  <pageMargins left="0.7086614173228347" right="0.6299212598425197" top="0.4330708661417323" bottom="0.2362204724409449" header="0.3937007874015748" footer="0.3937007874015748"/>
  <pageSetup firstPageNumber="12" useFirstPageNumber="1" horizontalDpi="600" verticalDpi="600" orientation="portrait" paperSize="9" r:id="rId1"/>
  <headerFooter alignWithMargins="0">
    <oddHeader>&amp;R&amp;10A költségvetési rendelettervezet 7.sz.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 </cp:lastModifiedBy>
  <cp:lastPrinted>2009-08-26T14:31:20Z</cp:lastPrinted>
  <dcterms:created xsi:type="dcterms:W3CDTF">2001-09-27T07:04:14Z</dcterms:created>
  <dcterms:modified xsi:type="dcterms:W3CDTF">2009-08-28T12:26:25Z</dcterms:modified>
  <cp:category/>
  <cp:version/>
  <cp:contentType/>
  <cp:contentStatus/>
</cp:coreProperties>
</file>