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munkalap" sheetId="1" r:id="rId1"/>
  </sheets>
  <definedNames>
    <definedName name="_xlnm.Print_Titles" localSheetId="0">'munkalap'!$1:$6</definedName>
    <definedName name="_xlnm.Print_Area" localSheetId="0">'munkalap'!$A$1:$L$572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H516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180 CHF/HUF árfolyamon</t>
        </r>
      </text>
    </comment>
    <comment ref="I516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180 CHF/HUF árfolyamon</t>
        </r>
      </text>
    </comment>
    <comment ref="J516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180 CHF/HUF árfolyamon</t>
        </r>
      </text>
    </comment>
    <comment ref="H518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180 CHF/HUF árfolyamon</t>
        </r>
      </text>
    </comment>
    <comment ref="I518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180 CHF/HUF árfolyamon</t>
        </r>
      </text>
    </comment>
    <comment ref="J518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180 CHF/HUF árfolyamon</t>
        </r>
      </text>
    </comment>
    <comment ref="H517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180 CHF/HUF árfolyamon</t>
        </r>
      </text>
    </comment>
    <comment ref="I517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180 CHF/HUF árfolyamon</t>
        </r>
      </text>
    </comment>
    <comment ref="J517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180 CHF/HUF árfolyamon</t>
        </r>
      </text>
    </comment>
  </commentList>
</comments>
</file>

<file path=xl/sharedStrings.xml><?xml version="1.0" encoding="utf-8"?>
<sst xmlns="http://schemas.openxmlformats.org/spreadsheetml/2006/main" count="3052" uniqueCount="1329">
  <si>
    <t>Minőségbiztosítási rendszer kidolgozása, minőségbiztosítási jelentések készítése</t>
  </si>
  <si>
    <t>Tender-Management Tanácsadó és Szolgáltató Kft</t>
  </si>
  <si>
    <t>Projektvezetési / lebonyolítási tanácsadás</t>
  </si>
  <si>
    <t>Darázs és Társai Ügyvédi Iroda</t>
  </si>
  <si>
    <t>Közbeszerzési szakértői tevékenység</t>
  </si>
  <si>
    <t>DACUM Kft.</t>
  </si>
  <si>
    <t>ERFA menedzseri szolgáltatás</t>
  </si>
  <si>
    <t>Kiss Laci</t>
  </si>
  <si>
    <t>Rétlakiné</t>
  </si>
  <si>
    <t>Csányiné</t>
  </si>
  <si>
    <t>Benedekné</t>
  </si>
  <si>
    <t>TFO</t>
  </si>
  <si>
    <t>SZFO</t>
  </si>
  <si>
    <t>Darázs, Szabó és Társai Ügyvédi Iroda Bp.</t>
  </si>
  <si>
    <t>SO2 Sürgősségi Osztály korszerűsítése - közbeszerzési tanácsadói feladatok</t>
  </si>
  <si>
    <t>Work-Metall Trans Kft.</t>
  </si>
  <si>
    <t>"SO2 Sürgősségi Osztály korszerűsítése a Békés Megyei Pándy Kálmán Kórházben" c. TIOP-2.2.2-08/2-2009-0014 azonosítószámú projekt raktár-barakk épületek bontási munkái, diagnosztikai épület átépítési-bővítési, felújítási-átalakítási-korszerűsítési és helikopter leszállóhely építési munkálatainak lebonyolításával és műszaki ellenőrzésével</t>
  </si>
  <si>
    <t>PTK. Szerint</t>
  </si>
  <si>
    <t>Békés Megyei Energetikai Szolgáltató Kft.</t>
  </si>
  <si>
    <t>Évente 560 mérnökóra szolgáltatás nyújtása</t>
  </si>
  <si>
    <t>évente ismétlődő</t>
  </si>
  <si>
    <t>10.000 Ft/ munkaóra + áfa</t>
  </si>
  <si>
    <t>Kupor Pál</t>
  </si>
  <si>
    <t>Szandi Tibor</t>
  </si>
  <si>
    <t>Török Norbert</t>
  </si>
  <si>
    <t>Rendszergazdai feladatok ellátása</t>
  </si>
  <si>
    <t>informatikai asszisztensi feladatok ellátása</t>
  </si>
  <si>
    <t>br. 145.000 Ft/hó</t>
  </si>
  <si>
    <t>br. 200.000 Ft/hó</t>
  </si>
  <si>
    <t>br. 185.000 Ft/hó</t>
  </si>
  <si>
    <t>Famous Team Bt.</t>
  </si>
  <si>
    <t>"SO2 Sürgősségi Osztály korszerűsítése a Békés Megyei Pándy Kálmán Kórházben" c. TIOP-2.2.2-08/2-2009-0014 azonosítószámú projekt "Nyilvánosságának biztosítása" szolgáltatás</t>
  </si>
  <si>
    <t>AGRO-ALBA Zrt.</t>
  </si>
  <si>
    <t>Az "SO2 Sűrgösségi Osztály korszerűsítése a Békés Megyei Pándy Kálmán Kórházban" című, TIOP 2.2.2-09/2-2009-0014 jelű projekt megvalósításában projektmenedzsment tevékenység ellátása</t>
  </si>
  <si>
    <t>Romulus Campan</t>
  </si>
  <si>
    <t>A Békés-Bihar Megyei Vegyes Bizottság és az Arad-Békés Megyei Vegyes Bizottság működése körében felmerülő fordítási és tomácsolási tevékenység ellátása.</t>
  </si>
  <si>
    <t>2,5 Ft/karakter, tolmácsolás 50.000 Ft/óra</t>
  </si>
  <si>
    <t>Dr. Szelezsán Róbert Bcs.</t>
  </si>
  <si>
    <t>jogi tanácsadás</t>
  </si>
  <si>
    <t>100.000 Ft/hó</t>
  </si>
  <si>
    <t>Dr. Varga Imre ügyvéd</t>
  </si>
  <si>
    <t>Dr. Görgényi Ernő</t>
  </si>
  <si>
    <t>Barát Tünde</t>
  </si>
  <si>
    <t>A Békés Megyei Közlöny szerkesztése és beszédek írása</t>
  </si>
  <si>
    <t>160.000 Ft/hó</t>
  </si>
  <si>
    <t>VERKER Kereskedelmi, Mérnöki és Szolgáltató Kft.</t>
  </si>
  <si>
    <t>Pándy Króház Ápolási Osztály épülete bontási munkáinak és a Patológiai Osztály épület építési munkáinak lebonyolítása és műszaki ellenőrzése</t>
  </si>
  <si>
    <t>a generálvállalkozói garanciális határidő lejártáig</t>
  </si>
  <si>
    <t>Darázs,Szabó és Társai Ügyvédi Iroda Bp.</t>
  </si>
  <si>
    <t>VERKER Kft.</t>
  </si>
  <si>
    <t>Ibsen Palota elnevezésű projekt megvalósításának műszaki lebonyolítása</t>
  </si>
  <si>
    <t>műszaki átadás-átvételig</t>
  </si>
  <si>
    <t>Harruckern J.Közokt.Int.oktatási és kollégium épület kivitelezési munkáinak lebonyolítása, műszaki ellenőrzése</t>
  </si>
  <si>
    <t>generálvállalkozói garanciális határidő lejártáig terjed</t>
  </si>
  <si>
    <t>Campan Romulus</t>
  </si>
  <si>
    <t>Román-magyar fordítás, tolmácsolás</t>
  </si>
  <si>
    <t>2 Ft/karakter, 5.000 Ft/óra</t>
  </si>
  <si>
    <t>Prakticomp Internet Szolg.Kft.</t>
  </si>
  <si>
    <t>Domain név karbantartás</t>
  </si>
  <si>
    <t>3.125 Ft/év</t>
  </si>
  <si>
    <t>Szegfű Katalin egyéni vállalkozó</t>
  </si>
  <si>
    <t>Önkormányzatról szóló tájékoztató újságcikkek írása</t>
  </si>
  <si>
    <t>4.500 Ft/flekk</t>
  </si>
  <si>
    <t>Giorgio-Photo Kft.</t>
  </si>
  <si>
    <t>Fotósorozat készítése</t>
  </si>
  <si>
    <t>sorozatonként 10.000 Ft</t>
  </si>
  <si>
    <t>Bartyik Istvánné</t>
  </si>
  <si>
    <t>Gajdás Emese</t>
  </si>
  <si>
    <t>Molnár Lajos</t>
  </si>
  <si>
    <t>Kiadvány terjesztés</t>
  </si>
  <si>
    <t>Újságcikkek írása</t>
  </si>
  <si>
    <t>határozatlan időre</t>
  </si>
  <si>
    <t>2,30 Ft/db+ÁFA</t>
  </si>
  <si>
    <t>Kramon Szolgáltató Bt.</t>
  </si>
  <si>
    <t>Magyar Távirati Iroda</t>
  </si>
  <si>
    <t>TakarNet</t>
  </si>
  <si>
    <t>Délkeleti Hírnök</t>
  </si>
  <si>
    <t>Hozzáférési szolgáltatás</t>
  </si>
  <si>
    <t>Hálózati hozzáférés</t>
  </si>
  <si>
    <t>2014.04.22</t>
  </si>
  <si>
    <t>50.000+ÁFA/hirdetés</t>
  </si>
  <si>
    <t>32.000,- Ft +ÁFA</t>
  </si>
  <si>
    <t xml:space="preserve">Egyszeri: 70.000,- Ft +ÁFA,  használati díj </t>
  </si>
  <si>
    <t>DOCUFOX Kft.</t>
  </si>
  <si>
    <t>HIRNET Kft. Bcs.</t>
  </si>
  <si>
    <t>Közbeszerzési szolgáltatás</t>
  </si>
  <si>
    <t>Domain név és tárhely karbantartás</t>
  </si>
  <si>
    <t>Optikai szál biztosítása Internethez</t>
  </si>
  <si>
    <t>100.000,- Ft+ÁFA/hó</t>
  </si>
  <si>
    <t>mindenkori díjszabás szerinti: 600,- Ft+ÁFA és 1.000,- Ft+ÁFA</t>
  </si>
  <si>
    <t>24.000,- Ft+ÁFA/hó</t>
  </si>
  <si>
    <t>Békés Megyei Múzeumok Igazgatósága</t>
  </si>
  <si>
    <t>Kovács Ügyvédi Iroda</t>
  </si>
  <si>
    <t>A Megbízó és intézményei tevékenységéhez kapcsolódóan felmerülő energiajogi és egyéb kapcsolódó jogi kérdések vonatkozásában ügyvédi, jogi tanácsadói tevékenység</t>
  </si>
  <si>
    <t>IBSEN Palota Műv. Okt. Kult. Központ megvalósításával kapcsolatos jogi tanácsadás</t>
  </si>
  <si>
    <t>2008.12.hó</t>
  </si>
  <si>
    <t>8.000 Ft/óra</t>
  </si>
  <si>
    <t>jogi tevékenység</t>
  </si>
  <si>
    <t>60.000 Ft/hó</t>
  </si>
  <si>
    <t>187500 Ft/év</t>
  </si>
  <si>
    <t>szerződés lejártát megelőző 60 nap, különben 2 évvel automatikusan meghosszabbodik</t>
  </si>
  <si>
    <t>ivóvíz és szennyvízelvezetés Békés, Szarvasi út 42.</t>
  </si>
  <si>
    <t>internetes szolgáltatás</t>
  </si>
  <si>
    <t>szolgáltatói megállapodás</t>
  </si>
  <si>
    <t>Pannon Safe</t>
  </si>
  <si>
    <t>biztosítási szerződések kezelése</t>
  </si>
  <si>
    <t>alkuszi megbízási szerződés</t>
  </si>
  <si>
    <t>Bm-i Vízművek Zrt</t>
  </si>
  <si>
    <t>ívóvíz és szennyvíz elvezetés Békés, Verseny u. 3.</t>
  </si>
  <si>
    <t>szolgáltatói szerződés</t>
  </si>
  <si>
    <t>Bm-i Energetikai Szolg. Kft</t>
  </si>
  <si>
    <t>gázkészülékek karbantart.</t>
  </si>
  <si>
    <t>karbatartási szerződés</t>
  </si>
  <si>
    <t>GDF-SUEZ Energia Magyarország Zrt</t>
  </si>
  <si>
    <t>közös megegyezéssel bármikor, szerződés lejártával</t>
  </si>
  <si>
    <t>MLL internet szolgáltatás nyújtása</t>
  </si>
  <si>
    <t>145.000 Ft/hó</t>
  </si>
  <si>
    <t>Digi Távközlési és Szolgáltató Zrt.</t>
  </si>
  <si>
    <t>Kábel TV előfizetés</t>
  </si>
  <si>
    <t>2.500 Ft/hó</t>
  </si>
  <si>
    <t>71.000 Ft/év</t>
  </si>
  <si>
    <t>Füzes- Fire Tűzoltókészülék Javító és Kereskedelmi Kft.</t>
  </si>
  <si>
    <t>Tűzoltó készülékek ellenőrzése, javítása</t>
  </si>
  <si>
    <t>Vállalkozói szerződés</t>
  </si>
  <si>
    <t>1.062.500 Ft/félév</t>
  </si>
  <si>
    <t>Carlo Quality Biztonságtechnika Kft.</t>
  </si>
  <si>
    <t>Tűzjelző riasztásának figyelése, javítása</t>
  </si>
  <si>
    <t>118.750 Ft/alkalom</t>
  </si>
  <si>
    <t>"Gyöngy" Foglalkozás- Egészségügyi Kft.</t>
  </si>
  <si>
    <t>512.000 Ft/év</t>
  </si>
  <si>
    <t>Hot Drink Kft.</t>
  </si>
  <si>
    <t>40 Ft/adag</t>
  </si>
  <si>
    <t>Fogasztás szerinti</t>
  </si>
  <si>
    <t>Sweet Elefánt</t>
  </si>
  <si>
    <t>Készlet vásárlás</t>
  </si>
  <si>
    <t>G és K Food Kft.</t>
  </si>
  <si>
    <t>Coca- Cola HBC Magyarország Kft.</t>
  </si>
  <si>
    <t>A Beton- Viacolor Térkő Zrt.</t>
  </si>
  <si>
    <t>Hajdú- Complex Kft.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</si>
  <si>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</si>
  <si>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</si>
  <si>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</si>
  <si>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</si>
  <si>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</si>
  <si>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</si>
  <si>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</si>
  <si>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</si>
  <si>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</si>
  <si>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</si>
  <si>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</si>
  <si>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</si>
  <si>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</si>
  <si>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</si>
  <si>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</si>
  <si>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</si>
  <si>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</si>
  <si>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</si>
  <si>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</si>
  <si>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</si>
  <si>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</si>
  <si>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gázdíj Békés, Hőzső u. 39.</t>
  </si>
  <si>
    <t>gázdíj Békés, Szánthó A. u.10.</t>
  </si>
  <si>
    <t>gázdíj Békés, Szánthó A. u. 8.</t>
  </si>
  <si>
    <t>gázdíj Békés, Petőfi u. 7-9.</t>
  </si>
  <si>
    <t>gázdíj Dévaványa, Tompa M. u. 28.</t>
  </si>
  <si>
    <t>gázdíj Békés, Szarvasi u. 42.</t>
  </si>
  <si>
    <t>Olympus Kft</t>
  </si>
  <si>
    <t>Telenor Magyarország Zrt</t>
  </si>
  <si>
    <t>9.900.- Ft+áfa/ hó</t>
  </si>
  <si>
    <t>GDF SUEZ Energia Magyarország Zrt</t>
  </si>
  <si>
    <t>pszichiátria 18 év feletti</t>
  </si>
  <si>
    <t>Psycho-Stúdió Bt</t>
  </si>
  <si>
    <t>pszichiátria 18 év alatti</t>
  </si>
  <si>
    <t>60.000,- Ft/hó</t>
  </si>
  <si>
    <t>Dr Csáki Zsuzsanna</t>
  </si>
  <si>
    <t>általános orvosi ell.</t>
  </si>
  <si>
    <t>150.000,- Ft</t>
  </si>
  <si>
    <t>3.500,- Ft/fő</t>
  </si>
  <si>
    <t>96.000,- Ft+ÁFA/alkalom</t>
  </si>
  <si>
    <t>3.800,-Ft+áfa/ hó</t>
  </si>
  <si>
    <t>1021.200</t>
  </si>
  <si>
    <t>Takarítás Tudásház és Könyvtár</t>
  </si>
  <si>
    <t>Lindstöm Kft.</t>
  </si>
  <si>
    <t xml:space="preserve">szőnyeg bérlet </t>
  </si>
  <si>
    <t>GDF SUEZ Zrt.</t>
  </si>
  <si>
    <t>adásvételi szerződés (közbeszerzés)</t>
  </si>
  <si>
    <t>szezrződés szerint</t>
  </si>
  <si>
    <t>fogyaszt. függ.</t>
  </si>
  <si>
    <t>szerz. Leteltével</t>
  </si>
  <si>
    <t>Harruckern János Közoktatási Intézmény Gyula</t>
  </si>
  <si>
    <t>autóbérlés</t>
  </si>
  <si>
    <t>3.750,-Ft/nap</t>
  </si>
  <si>
    <t>Békés Megyei Képviselő-testület Pándy Kálmán Kórháza</t>
  </si>
  <si>
    <t>helyiségbérlés</t>
  </si>
  <si>
    <t>10.000,-Ft/hó</t>
  </si>
  <si>
    <t>79.515,-Ft/hó</t>
  </si>
  <si>
    <t>GDF Suez Zrt.</t>
  </si>
  <si>
    <t>MC Onet Kft.</t>
  </si>
  <si>
    <t>150.000 Ft/hó</t>
  </si>
  <si>
    <t>TOP Clean Kft.</t>
  </si>
  <si>
    <t>vegytisztítás</t>
  </si>
  <si>
    <t>TÜKÉSZ KFt.</t>
  </si>
  <si>
    <t>igénybe vétal alapján</t>
  </si>
  <si>
    <t>Mezőkovácsházi Vízmű Kft.</t>
  </si>
  <si>
    <t>Telenor Magyarország Zrt.</t>
  </si>
  <si>
    <t>szemétszállítás  Mezőkovácsháza, Orosháza</t>
  </si>
  <si>
    <t>A Pándy K.Kórház Római Katolikus Kápolna felújítási munkáinak műszaki ellenőrzési szolgáltatása, tervezési munkák</t>
  </si>
  <si>
    <t>2010-07-15</t>
  </si>
  <si>
    <t>sikeres műszaki átadás-átvételi eljárs lefolytatásáig</t>
  </si>
  <si>
    <t>120000,- Ft +áfa</t>
  </si>
  <si>
    <t>Békés Megyei Kézilabda Szövetség Megbízó, Békés Megyei Tüzeléstechnikai Kft. Megbízott, Önk.Hiv. Költségviselő</t>
  </si>
  <si>
    <t>Békés Megyei Labdarúgó Szövetség Megbízó, Békés Megyei Tüzeléstechnikai Kft. Megbízott, Önk.Hiv. Költségviselő</t>
  </si>
  <si>
    <t>Békés Megyei Sportszövetségek Érdekszövetségi Egyesülete Megbízó, Békés Megyei Tüzeléstechnikai Kft. Megbízott, Önk.Hiv. Költségviselő</t>
  </si>
  <si>
    <t>Békés Megyei Szabadidős Klubok Tanácsa Megbízó, Békés Megyei Tüzeléstechnikai Kft. Megbízott, Önk.Hiv. Költségviselő</t>
  </si>
  <si>
    <t>Békés Megyei Diáksport Tanácsa Megbízó, Békés Megyei Tüzeléstechnikai Kft. Megbízott, Önk.Hiv. Költségviselő</t>
  </si>
  <si>
    <t>Számviteli, könyvelési és munkaügyi szolgáltatások ellátása, 2010-01-01-től</t>
  </si>
  <si>
    <t>2010-07-23</t>
  </si>
  <si>
    <t>2010-07-14</t>
  </si>
  <si>
    <t>150000,- +áfa/negyedév</t>
  </si>
  <si>
    <t>Thermál Consulting Kft</t>
  </si>
  <si>
    <t>Internet szogláltatói szerződés</t>
  </si>
  <si>
    <t>A Dél-Kelet Magyarországi Iroda Nonprofit Kft. megyei háttér irodájának működtetése</t>
  </si>
  <si>
    <t>2010-07-13</t>
  </si>
  <si>
    <t>2012-03-30</t>
  </si>
  <si>
    <t>1000000,- Ft+áfa/negyedév</t>
  </si>
  <si>
    <t>189240,- Ft +áfa/hó</t>
  </si>
  <si>
    <t>Óvadék</t>
  </si>
  <si>
    <t>Unicredit Bank</t>
  </si>
  <si>
    <t>óvadéki szerződés</t>
  </si>
  <si>
    <t>Pályázat (6 darabból áll)</t>
  </si>
  <si>
    <t>A megbízás 2009. szeptember 01. napjától kezdődően, annak a hónapnak az utolsó napjáig szól, amely hónapban a Megbízó írásban értesíti a Megbízottat a feladatok teljesüléséről.</t>
  </si>
  <si>
    <t>Kötelezettség eredete</t>
  </si>
  <si>
    <t>Kötelezettségvállalás</t>
  </si>
  <si>
    <t xml:space="preserve">kezdete </t>
  </si>
  <si>
    <t>vége</t>
  </si>
  <si>
    <t xml:space="preserve">Kötelezettség értéke </t>
  </si>
  <si>
    <t>Kötelezettség megnevezése, tárgya</t>
  </si>
  <si>
    <t>Partner</t>
  </si>
  <si>
    <t>2010. évben</t>
  </si>
  <si>
    <t>2011. évben</t>
  </si>
  <si>
    <t>2012. évben</t>
  </si>
  <si>
    <t>Következő évek</t>
  </si>
  <si>
    <t>Évenkénti díj</t>
  </si>
  <si>
    <t>Harruckern János Közoktatási Intézmény</t>
  </si>
  <si>
    <t>1.</t>
  </si>
  <si>
    <t>Bérleti szerződés</t>
  </si>
  <si>
    <t>2.</t>
  </si>
  <si>
    <t>3.</t>
  </si>
  <si>
    <t>4.</t>
  </si>
  <si>
    <t>5.</t>
  </si>
  <si>
    <t>6.</t>
  </si>
  <si>
    <t>7.</t>
  </si>
  <si>
    <t>Üzemanyag vásárlás szerződés szerint</t>
  </si>
  <si>
    <t>8.</t>
  </si>
  <si>
    <t>9.</t>
  </si>
  <si>
    <t>Előfizetői szerződés</t>
  </si>
  <si>
    <t>10.</t>
  </si>
  <si>
    <t>11.</t>
  </si>
  <si>
    <t>12.</t>
  </si>
  <si>
    <t>13.</t>
  </si>
  <si>
    <t>14.</t>
  </si>
  <si>
    <t>15.</t>
  </si>
  <si>
    <t>16.</t>
  </si>
  <si>
    <t>Pándy Kálmán Megyei Kórház</t>
  </si>
  <si>
    <t>Békés Megyei Szoc. és Gyermekvédelmi Kp, Békéscsaba</t>
  </si>
  <si>
    <t>határozatlan</t>
  </si>
  <si>
    <t>Békés Megyei Körös-menti Szociális Centrum</t>
  </si>
  <si>
    <t>Ellátó és Szolgáltató Szervezet</t>
  </si>
  <si>
    <t>Takarítás Megyeháza</t>
  </si>
  <si>
    <t>Őrzés Megyeháza</t>
  </si>
  <si>
    <t>Farkas Gyula Közoktatási Intézmény</t>
  </si>
  <si>
    <t>szolgáltatási szerződés</t>
  </si>
  <si>
    <t>Békés Megyei Levéltár</t>
  </si>
  <si>
    <t>Békés Megyei Tudásház és Könyvtár</t>
  </si>
  <si>
    <t>Békés Megyei Jókai Színház</t>
  </si>
  <si>
    <t>Önkormányzati Hivatal, Békéscsaba</t>
  </si>
  <si>
    <t>Fejlesztési célú hitelek, kötvény</t>
  </si>
  <si>
    <t>Pénzeszközátadási kötelezettségek</t>
  </si>
  <si>
    <t>Egyéb kötelezettségek</t>
  </si>
  <si>
    <t>Bursa Hungarica felsőoktatási önkormányzati ösztöndíj támogatása</t>
  </si>
  <si>
    <t>BÉKÉS AIRPORT Kft. pótbefizetési kötelezettség</t>
  </si>
  <si>
    <t>Békés Megyei IBSEN Oktatási, Művészeti és Közművelődési KHT</t>
  </si>
  <si>
    <t xml:space="preserve">átadott közművelődési feladat </t>
  </si>
  <si>
    <t>2009.01.01-i együttműködési megállapodás</t>
  </si>
  <si>
    <t>évente változó</t>
  </si>
  <si>
    <t>A Megyei Önkormányzat és intézményei hosszútávú kötelezettség-vállalásai</t>
  </si>
  <si>
    <t>Ssz.</t>
  </si>
  <si>
    <t>OTP Bank Rt.</t>
  </si>
  <si>
    <t>Közkincs hitel törlesztése - Gyermekkönyvtár átalakítása</t>
  </si>
  <si>
    <t>1-2-06-3300-0415-3 számú kölcsönszerződés</t>
  </si>
  <si>
    <t>2026.</t>
  </si>
  <si>
    <t>PTK, OTP Általános Üzletszabályzat</t>
  </si>
  <si>
    <t>Közkincs hitel törlesztése - Munkácsy Mihály Múzeum felújítása</t>
  </si>
  <si>
    <t>1-2-06-3300-0416-4 számú kölcsönszerződés</t>
  </si>
  <si>
    <t>érdekeltségi hozzájárulás</t>
  </si>
  <si>
    <t>22/2008.(XII.12.) KT. sz. rendelet, Támogatási szerződés</t>
  </si>
  <si>
    <t>PTK. szerint</t>
  </si>
  <si>
    <t>Határozatlan  idejű</t>
  </si>
  <si>
    <t>NIIFI</t>
  </si>
  <si>
    <t>elektronikus adathálózati szolgáltatás</t>
  </si>
  <si>
    <t>INFOKER Szövetkezet</t>
  </si>
  <si>
    <t>Textlib integrált könyvtári rendszer használati jog</t>
  </si>
  <si>
    <t>előfizetői szerződés</t>
  </si>
  <si>
    <t>naptári félév 3. hónap utolsó napja</t>
  </si>
  <si>
    <t>Sajti Lajos</t>
  </si>
  <si>
    <t>Munka-és tűzvédelmi feladatok ellátása</t>
  </si>
  <si>
    <t>90 nap</t>
  </si>
  <si>
    <t>T-Online Magyarország</t>
  </si>
  <si>
    <t>Internet Békési Fióklevéltár</t>
  </si>
  <si>
    <t>dr. Fodor és Társa Bt</t>
  </si>
  <si>
    <t>foglalkoztatás-egészségügyi szolgáltatás</t>
  </si>
  <si>
    <t>5000 Ft/fő</t>
  </si>
  <si>
    <t>2 hónap</t>
  </si>
  <si>
    <t>Casco</t>
  </si>
  <si>
    <t>biztosítási szerződés</t>
  </si>
  <si>
    <t>17.</t>
  </si>
  <si>
    <t>18.</t>
  </si>
  <si>
    <t>Gyulai Közüzemi Kft</t>
  </si>
  <si>
    <t>ivóvízellátás, szennyvízelvezetés, konténer</t>
  </si>
  <si>
    <t>Szolgáltatói szerződés</t>
  </si>
  <si>
    <t>határozatlan idejű</t>
  </si>
  <si>
    <t>kiállított számla szerint</t>
  </si>
  <si>
    <t>30 nap</t>
  </si>
  <si>
    <t>Invitel Rt</t>
  </si>
  <si>
    <t xml:space="preserve">telefon </t>
  </si>
  <si>
    <t>Démász zRt</t>
  </si>
  <si>
    <t>villamos energia</t>
  </si>
  <si>
    <t>Ált.közüzemi szerződés</t>
  </si>
  <si>
    <t>3 hónap</t>
  </si>
  <si>
    <t>Magyar Posta Rt</t>
  </si>
  <si>
    <t>postafiók bérlet</t>
  </si>
  <si>
    <t>Békés Megyei Vízművek Rt</t>
  </si>
  <si>
    <t>OTP Bank NyRt</t>
  </si>
  <si>
    <t>Electra - program</t>
  </si>
  <si>
    <t>OTPdirekt szerződés</t>
  </si>
  <si>
    <t>negyedévi elszámolás szerint</t>
  </si>
  <si>
    <t>Tűzoltó-készülék ellenőrzése, karbantartása</t>
  </si>
  <si>
    <t>Pannon GSM Távközlési Zrt</t>
  </si>
  <si>
    <t xml:space="preserve">mobiltelefon </t>
  </si>
  <si>
    <t>Kötvény kamat</t>
  </si>
  <si>
    <t>Intézmények közműfejlesztési hozzájárulása</t>
  </si>
  <si>
    <t>EMFESZ Kft</t>
  </si>
  <si>
    <t>Földgáz beszerzés</t>
  </si>
  <si>
    <t>1 év</t>
  </si>
  <si>
    <t>Felmondási feltételek</t>
  </si>
  <si>
    <t>Őrzés Tudásház és Könyvtár</t>
  </si>
  <si>
    <t>adatok Ft-ban</t>
  </si>
  <si>
    <t>Címzett állami beruházás:Nagyszénás és Szarvas telephelyen 2001-ben lett átadva. Elidegenítési tilalom van rajta, mint hosszú távú köt. váll.</t>
  </si>
  <si>
    <t>2001.</t>
  </si>
  <si>
    <t>KFKI Rendszerintegrációs Zrt.</t>
  </si>
  <si>
    <t>Telekommunikációs szolgáltatás (telefonközpont)</t>
  </si>
  <si>
    <t>Határozott időtartam letelte után 15 nappal</t>
  </si>
  <si>
    <t>Ollári János</t>
  </si>
  <si>
    <t>Rovar és rágcsálóírtás Szarvas, Nagyszénás, Magyarbánhegyes és Mezőkovácsháza telephelyen</t>
  </si>
  <si>
    <t>Békés Megyei Vízművek</t>
  </si>
  <si>
    <t>Csatorna és ivóvíz szolg.</t>
  </si>
  <si>
    <t>E-ON</t>
  </si>
  <si>
    <t>Villamosenergia szolg.</t>
  </si>
  <si>
    <t>2006.</t>
  </si>
  <si>
    <t>DÉMÁSZ</t>
  </si>
  <si>
    <t>EMFESZ Kft.</t>
  </si>
  <si>
    <t>Földgázszolgltatás</t>
  </si>
  <si>
    <t>Szarvasi KOMÉP</t>
  </si>
  <si>
    <t>Hulladákszállítás</t>
  </si>
  <si>
    <t>Ororházi Városüzemeltetési Kft.</t>
  </si>
  <si>
    <t>Hulladékszállítás</t>
  </si>
  <si>
    <t>Jambrich István</t>
  </si>
  <si>
    <t>Prémium éves munkavállaló Magyarbánhegyes telephely</t>
  </si>
  <si>
    <t>Hevesi Ferencné</t>
  </si>
  <si>
    <t>Prémium éves munkavállaló Nagyszénás telephely</t>
  </si>
  <si>
    <t>Kulcsár Károlyné</t>
  </si>
  <si>
    <t>Hlobocsányi Andrásné</t>
  </si>
  <si>
    <t>Szilágyi Andrásné</t>
  </si>
  <si>
    <t>Bozsár Józsefné</t>
  </si>
  <si>
    <t>Nagy László</t>
  </si>
  <si>
    <t xml:space="preserve">Kovács János </t>
  </si>
  <si>
    <t>Prémium éves munkavállaló Szarvas székhely</t>
  </si>
  <si>
    <t>Békéscsabai Hivatásos Önkormányzati Tűzoltó Parancsnokság</t>
  </si>
  <si>
    <t>tűzjelzőrendszer felügyelete</t>
  </si>
  <si>
    <t>300,-Ft/név</t>
  </si>
  <si>
    <t>Dr. Scheirich Gyula</t>
  </si>
  <si>
    <t>jogi szolgáltatás</t>
  </si>
  <si>
    <t>25.000,-Ft/hó</t>
  </si>
  <si>
    <t>Controll-Zóna Kft</t>
  </si>
  <si>
    <t>távfelügyelet, karbantartás</t>
  </si>
  <si>
    <t>kiállított számla alapján</t>
  </si>
  <si>
    <t>Társasház</t>
  </si>
  <si>
    <t>közös költség</t>
  </si>
  <si>
    <t>Pannon Gsm</t>
  </si>
  <si>
    <t>telefon</t>
  </si>
  <si>
    <t>szerződés</t>
  </si>
  <si>
    <t>320.000,-Ft/név</t>
  </si>
  <si>
    <t>Generali-Providencia Biztosító Zrt</t>
  </si>
  <si>
    <t>KGFB</t>
  </si>
  <si>
    <t>Groupama Garancia Biztosító Zrt</t>
  </si>
  <si>
    <t>111.502,-Ft/név</t>
  </si>
  <si>
    <t>B.M. Vízművek Zrt</t>
  </si>
  <si>
    <t>vízdíj</t>
  </si>
  <si>
    <t>Bcs. Városüzemeltwtés</t>
  </si>
  <si>
    <t>szemét szállítás</t>
  </si>
  <si>
    <t>villamosenergia</t>
  </si>
  <si>
    <t>földgáz</t>
  </si>
  <si>
    <t>Invitel Távközlési Zrt</t>
  </si>
  <si>
    <t>Magyar Posta Zrt</t>
  </si>
  <si>
    <t>fiók bérlet, posta ktg</t>
  </si>
  <si>
    <t>Hungarnet Egyesület</t>
  </si>
  <si>
    <t>internet</t>
  </si>
  <si>
    <t>Magyar Telekom Nyrt</t>
  </si>
  <si>
    <t>internet, Gyula</t>
  </si>
  <si>
    <t>szemét szállítás Gyula</t>
  </si>
  <si>
    <t>Erdősi Géza</t>
  </si>
  <si>
    <t>prémiuméves munkavállaló</t>
  </si>
  <si>
    <t>kölalk.kinevezés</t>
  </si>
  <si>
    <t>98.000,-Ft/hó</t>
  </si>
  <si>
    <t>19.</t>
  </si>
  <si>
    <t>Csobai Lászlóné</t>
  </si>
  <si>
    <t>177.473,-Ft/hó</t>
  </si>
  <si>
    <t>20.</t>
  </si>
  <si>
    <t>Archeoline</t>
  </si>
  <si>
    <t>terepi geodézia</t>
  </si>
  <si>
    <t>Kergyik és Társa Bt</t>
  </si>
  <si>
    <t>látványkivitelezés</t>
  </si>
  <si>
    <t>vállalkozási szerződés</t>
  </si>
  <si>
    <t>1.750.000,- Ft/hó</t>
  </si>
  <si>
    <t>orvosi szolgáltatás</t>
  </si>
  <si>
    <t>35.000,- Ft/hó</t>
  </si>
  <si>
    <t>Ptk</t>
  </si>
  <si>
    <t>Telematika</t>
  </si>
  <si>
    <t>telefonkarbantartás</t>
  </si>
  <si>
    <t>28.500,- 
Ft/negyedév</t>
  </si>
  <si>
    <t>Szluka Mátyás</t>
  </si>
  <si>
    <t>felügyeleti- karbantartói munkák</t>
  </si>
  <si>
    <t>megbízási szerződés</t>
  </si>
  <si>
    <t>plakátkihordás</t>
  </si>
  <si>
    <t>1.900,- Ft/hó</t>
  </si>
  <si>
    <t>Ptk.</t>
  </si>
  <si>
    <t>Molnár Pál</t>
  </si>
  <si>
    <t>varrógép karbantartás</t>
  </si>
  <si>
    <t>15.000,- Ft/hó</t>
  </si>
  <si>
    <t>Zana László</t>
  </si>
  <si>
    <t>számítástechnikus</t>
  </si>
  <si>
    <t>22.000,- Ft/hó</t>
  </si>
  <si>
    <t>264.000,-</t>
  </si>
  <si>
    <t>Országos Színháztörténeti
múzeum és Intézet</t>
  </si>
  <si>
    <t>a múzeum anyagok rendelkezésre bocsátása</t>
  </si>
  <si>
    <t>együttműködési megállapodás</t>
  </si>
  <si>
    <t>Radnay István</t>
  </si>
  <si>
    <t>Kompanik Színpadtechnikai Kft.</t>
  </si>
  <si>
    <t>színpadtechnikai berendezések karbantartása</t>
  </si>
  <si>
    <t>53.000,- 
Ft/negyedév</t>
  </si>
  <si>
    <t>Bogármérnökség</t>
  </si>
  <si>
    <t>kártevőírtás</t>
  </si>
  <si>
    <t>20.000,- 
Ft/negyedév</t>
  </si>
  <si>
    <t>Saldó</t>
  </si>
  <si>
    <t>tanácsadási, konzultációk, könyvek</t>
  </si>
  <si>
    <t>130.000,- 
Ft/félév</t>
  </si>
  <si>
    <t>Atlasz-Plusz Transz Kft.</t>
  </si>
  <si>
    <t>motorikus gázolaj</t>
  </si>
  <si>
    <t>szállítási szerződés</t>
  </si>
  <si>
    <t>határozatlan idő</t>
  </si>
  <si>
    <t>igény szerint</t>
  </si>
  <si>
    <t>180 napos felmondási határidő</t>
  </si>
  <si>
    <t>KFKI Rendszerintegrációs Zrt. (BCN Rendszerház Kft.)</t>
  </si>
  <si>
    <t>kommunikációs rendszeren szolg. nyújtása</t>
  </si>
  <si>
    <t>átalánydíjas szolgáltatási szerződés</t>
  </si>
  <si>
    <t>90 napos felmondási határidő</t>
  </si>
  <si>
    <t>Di Palma San Bt.</t>
  </si>
  <si>
    <t>fogl.-eü-i ellátás</t>
  </si>
  <si>
    <t>Duvet Kft.</t>
  </si>
  <si>
    <t>kenőanyagbeszerzés</t>
  </si>
  <si>
    <t>kenőanyagvásárlási szerződés</t>
  </si>
  <si>
    <t>Elit-Őr Kft.</t>
  </si>
  <si>
    <t>vagyonvédelem</t>
  </si>
  <si>
    <t>fordulónapot megelőző 90 nap felmondási határidő</t>
  </si>
  <si>
    <t>Kovács Béla</t>
  </si>
  <si>
    <t>munkabiztonság, tűzvédelem</t>
  </si>
  <si>
    <t>vállalkozói szerződés</t>
  </si>
  <si>
    <t>bármikor felmondható</t>
  </si>
  <si>
    <t>Lindström Kft.</t>
  </si>
  <si>
    <t>szőnyegszállítás és csere</t>
  </si>
  <si>
    <t>szőnyegbérleti megállapodás</t>
  </si>
  <si>
    <t>fordulónapot megelőző 60 nap felmondási határidő</t>
  </si>
  <si>
    <t>LISZ Kft.</t>
  </si>
  <si>
    <t>tornaterem bérleti díj</t>
  </si>
  <si>
    <t>megállapodás</t>
  </si>
  <si>
    <t>fűtés-melegvíz szolgáltatás Szánthó A. u. 8.</t>
  </si>
  <si>
    <t>NetEasySoft</t>
  </si>
  <si>
    <t>NES.HU informatikai szolgáltatások</t>
  </si>
  <si>
    <t>megrendelő</t>
  </si>
  <si>
    <t>azonnali</t>
  </si>
  <si>
    <t>30 napos felmondási idő</t>
  </si>
  <si>
    <t>átadva a Hajnal I. Szoc.Szolg.Centr.</t>
  </si>
  <si>
    <t>Magyar Államkincstár</t>
  </si>
  <si>
    <t>IMI rendszer</t>
  </si>
  <si>
    <t>Békés Város Önkormányzata</t>
  </si>
  <si>
    <t>állati hulladék gyűjtése és tárolása</t>
  </si>
  <si>
    <t>közszolgáltatási szerződés</t>
  </si>
  <si>
    <t>20 316 Ft/hó</t>
  </si>
  <si>
    <t>Generali-Providencia Biztosító Zrt.</t>
  </si>
  <si>
    <t>CASCO</t>
  </si>
  <si>
    <t>270 386 Ft/év</t>
  </si>
  <si>
    <t>minden naptári év január 1-je biztosítási évforduló</t>
  </si>
  <si>
    <t>kötelező felelősség-biztosítás</t>
  </si>
  <si>
    <t>448 725 Ft/év</t>
  </si>
  <si>
    <t>általános felelősségbiztosítás (tanulók)</t>
  </si>
  <si>
    <t>124 200 Ft/ negyedév</t>
  </si>
  <si>
    <t>Gálik István</t>
  </si>
  <si>
    <t>tankönyvellátás</t>
  </si>
  <si>
    <t>tankönyvellátási szerződés</t>
  </si>
  <si>
    <t>2009/2010. tanév</t>
  </si>
  <si>
    <t>létszám alapján</t>
  </si>
  <si>
    <t>normatíva</t>
  </si>
  <si>
    <t>21.</t>
  </si>
  <si>
    <t>Yami Számítás- technikai Bt.</t>
  </si>
  <si>
    <t>MenzaSzoft III. szoftver karbantartása</t>
  </si>
  <si>
    <t>22.</t>
  </si>
  <si>
    <t>Nemzeti Szakképzési és Felnőttképzési Intézet (NSZFI)</t>
  </si>
  <si>
    <t>SZFP-II/B/10/2007 számú pályázat</t>
  </si>
  <si>
    <t>Támogatási szerződés</t>
  </si>
  <si>
    <t>Elidegenítési tilalom, szakképzési tev. fenntartása</t>
  </si>
  <si>
    <t>23.</t>
  </si>
  <si>
    <t>SZFP-II/SZ/10/2007 számú pályázat</t>
  </si>
  <si>
    <t>Szakképzési tev. fenntartása</t>
  </si>
  <si>
    <t>24.</t>
  </si>
  <si>
    <t>SZFPII/SZ/10/2009. (SZFTO/6637/2009)</t>
  </si>
  <si>
    <t>25.</t>
  </si>
  <si>
    <t>VÁTI Kht.</t>
  </si>
  <si>
    <t>HURO0602/010 Interreg IIIA Nyitott kapu c. pályázat</t>
  </si>
  <si>
    <t>Utánkövetési jelentés: fenntarthatóság</t>
  </si>
  <si>
    <t>26.</t>
  </si>
  <si>
    <t>HU-RO-SCG-1/016 Interreg IIIA Együtt a demokráciáért c. pályázat</t>
  </si>
  <si>
    <t>27.</t>
  </si>
  <si>
    <t>FKT-17/2008 Fogyatékos személyek képzési támogatására</t>
  </si>
  <si>
    <t>A képzésben résztvett személyek utánkövetése</t>
  </si>
  <si>
    <t>28.</t>
  </si>
  <si>
    <t>29.</t>
  </si>
  <si>
    <t>Munkaerőpiaci Alap Képzési Alaprész 2005. évi decentralizált Dél-alföldi Regionális Keretének felhasználására c. pályázat fenntartása</t>
  </si>
  <si>
    <t>Oktatási Minisztérium Támogatáskezelő Igazgatósága (DT/DA/2/14/2005.)</t>
  </si>
  <si>
    <t>30.</t>
  </si>
  <si>
    <t>Oktatási Minisztérium Támogatáskezelő Igazgatósága (DT/DA/1/12/2005.)</t>
  </si>
  <si>
    <t>31.</t>
  </si>
  <si>
    <t>Munkaerőpiaci Alap Képzési Alaprész 2006. évi decentralizált Dél-alföldi Regionális Keretének felhasználására c. pályázat fenntartása</t>
  </si>
  <si>
    <t>Oktatási Minisztérium Támogatáskezelő Igazgatósága (DT/DA/1/042/2006.)</t>
  </si>
  <si>
    <t>32.</t>
  </si>
  <si>
    <t>Munkaerőpiaci Alap Képzési Alaprész 2007. évi decentralizált Dél-alföldi Regionális Keretének felhasználására c. pályázat fenntartása</t>
  </si>
  <si>
    <t>Oktatási Minisztérium Támogatáskezelő Igazgatósága (DT/DA/2/005/2007.)</t>
  </si>
  <si>
    <t>33.</t>
  </si>
  <si>
    <t>Munkaerőpiaci Alap Képzési Alaprész 2008. évi decentralizált Dél-alföldi Regionális Keretének felhasználására c. pályázat fenntartása</t>
  </si>
  <si>
    <t>Oktatási Minisztérium Támogatáskezelő Igazgatósága (DT/DA/1/014/2008.)</t>
  </si>
  <si>
    <t>34.</t>
  </si>
  <si>
    <t>35.</t>
  </si>
  <si>
    <t>Oktatásért Közalapítvány</t>
  </si>
  <si>
    <t>kollOKA-XI-23 informatikai eszközök vásárlása</t>
  </si>
  <si>
    <t>Elidegenítési tilalom, 5 évig bizonylatmegőrzés</t>
  </si>
  <si>
    <t>36.</t>
  </si>
  <si>
    <t>kollOKA-X-13 könyvtári eszközpark fejlesztése</t>
  </si>
  <si>
    <t>37.</t>
  </si>
  <si>
    <t>kollOKA-XIII-80.A számú pályázat</t>
  </si>
  <si>
    <t>38.</t>
  </si>
  <si>
    <t>kollOKA-XIII-80.B számú pályázat</t>
  </si>
  <si>
    <t>39.</t>
  </si>
  <si>
    <t>közOKA-XXIV/88 Szakképzésben résztvevő diákok kulturális szabadidős programjának támogatása</t>
  </si>
  <si>
    <t>40.</t>
  </si>
  <si>
    <t>Nemzeti Fejlesztési Ügynökség (NFÜ)</t>
  </si>
  <si>
    <t>HEFOP 2.1.6/05/1-2005-08-0017/1.0 SNI tanulók együttnevelése</t>
  </si>
  <si>
    <t>Elidegenítési tilalom</t>
  </si>
  <si>
    <t>41.</t>
  </si>
  <si>
    <t>Oktatási Minisztérium</t>
  </si>
  <si>
    <t>KT-GINF/4/2006 Tárgyi eszköz vásárlás támogatása</t>
  </si>
  <si>
    <t>Elidegenítési tilalom, folyamatos működtetés</t>
  </si>
  <si>
    <t>42.</t>
  </si>
  <si>
    <t>Balázs Lászlóné</t>
  </si>
  <si>
    <t>Prémiumévek programban foglalkoztatott munkavállaló</t>
  </si>
  <si>
    <t>Közalkalmazotti kinevezés</t>
  </si>
  <si>
    <t>43.</t>
  </si>
  <si>
    <t>Böhm Józsefné</t>
  </si>
  <si>
    <t>44.</t>
  </si>
  <si>
    <t>Bökény István</t>
  </si>
  <si>
    <t>45.</t>
  </si>
  <si>
    <t>Durkó Mihály</t>
  </si>
  <si>
    <t>46.</t>
  </si>
  <si>
    <t>Fábiánné Erdei Irén</t>
  </si>
  <si>
    <t>47.</t>
  </si>
  <si>
    <t>Gyaraki Imre</t>
  </si>
  <si>
    <t>48.</t>
  </si>
  <si>
    <t>Hegyesi Sándor</t>
  </si>
  <si>
    <t>49.</t>
  </si>
  <si>
    <t>Hodoroga Péter</t>
  </si>
  <si>
    <t>50.</t>
  </si>
  <si>
    <t>Kelemen Istvánné</t>
  </si>
  <si>
    <t>51.</t>
  </si>
  <si>
    <t>Kovács Margit</t>
  </si>
  <si>
    <t>52.</t>
  </si>
  <si>
    <t>Körözsi Gábor</t>
  </si>
  <si>
    <t>53.</t>
  </si>
  <si>
    <t>54.</t>
  </si>
  <si>
    <t>Liszkai Mária Danica</t>
  </si>
  <si>
    <t>55.</t>
  </si>
  <si>
    <t>Nagy György Miklós</t>
  </si>
  <si>
    <t>56.</t>
  </si>
  <si>
    <t>Nagy Istvánné</t>
  </si>
  <si>
    <t>57.</t>
  </si>
  <si>
    <t>Pocsaji Lászlóné</t>
  </si>
  <si>
    <t>58.</t>
  </si>
  <si>
    <t>Pocsaji Zsuzsanna</t>
  </si>
  <si>
    <t>59.</t>
  </si>
  <si>
    <t>Sáfrány Imréné</t>
  </si>
  <si>
    <t>60.</t>
  </si>
  <si>
    <t>Sebestyén Lászlóné</t>
  </si>
  <si>
    <t>61.</t>
  </si>
  <si>
    <t>Szabó Istvánné</t>
  </si>
  <si>
    <t>62.</t>
  </si>
  <si>
    <t>Szűcs Jánosné</t>
  </si>
  <si>
    <t>63.</t>
  </si>
  <si>
    <t>Takács János Gábor</t>
  </si>
  <si>
    <t>64.</t>
  </si>
  <si>
    <t>Tóthné Földesi Katalin</t>
  </si>
  <si>
    <t>65.</t>
  </si>
  <si>
    <t>Varga Gizella</t>
  </si>
  <si>
    <t>66.</t>
  </si>
  <si>
    <t>Varga Sándorné</t>
  </si>
  <si>
    <t>67.</t>
  </si>
  <si>
    <t>Varjú Imre</t>
  </si>
  <si>
    <t>68.</t>
  </si>
  <si>
    <t>ÁSZF alapján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</si>
  <si>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</si>
  <si>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</si>
  <si>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</si>
  <si>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</si>
  <si>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</si>
  <si>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</si>
  <si>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</si>
  <si>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</si>
  <si>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</si>
  <si>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</si>
  <si>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</si>
  <si>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</si>
  <si>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Démász Zrt.</t>
  </si>
  <si>
    <t>áramdíj                         Békés, Hőzső u. 39.</t>
  </si>
  <si>
    <t>keretszerződés vill.energia értékesítésére és vásárlására</t>
  </si>
  <si>
    <t>81.</t>
  </si>
  <si>
    <t>áramdíj                         Békés, Vásárszél u. 6.</t>
  </si>
  <si>
    <t>82.</t>
  </si>
  <si>
    <t>áramdíj                                     Békés, Szarvasi u. 44.</t>
  </si>
  <si>
    <t>83.</t>
  </si>
  <si>
    <t>áramdíj                           Békés, Petőfi S. u. 7-9.</t>
  </si>
  <si>
    <t>84.</t>
  </si>
  <si>
    <t>áramdíj                                     Békés, Szánthó A. u. 8.</t>
  </si>
  <si>
    <t>85.</t>
  </si>
  <si>
    <t>áramdíj                                   Békés, Szánthó A. u. 10.</t>
  </si>
  <si>
    <t>86.</t>
  </si>
  <si>
    <t>áramdíj                           Békés, Szánthó A. u. 10.</t>
  </si>
  <si>
    <t>közüzemi szerződés</t>
  </si>
  <si>
    <t>87.</t>
  </si>
  <si>
    <t>áramdíj                                  Tarhos, Petőfi u. 1.</t>
  </si>
  <si>
    <t>88.</t>
  </si>
  <si>
    <t>Démász Hálózati Elosztó Kft.</t>
  </si>
  <si>
    <t>hálózathasználati szerződés</t>
  </si>
  <si>
    <t>A Kft. Működési engedélyének érvényességi ideje</t>
  </si>
  <si>
    <t>89.</t>
  </si>
  <si>
    <t>90.</t>
  </si>
  <si>
    <t>91.</t>
  </si>
  <si>
    <t>92.</t>
  </si>
  <si>
    <t>93.</t>
  </si>
  <si>
    <t>94.</t>
  </si>
  <si>
    <t>95.</t>
  </si>
  <si>
    <t>E-ON Energiaszolgáltató Kft.</t>
  </si>
  <si>
    <t>villamos energia vásárlás Dévaványa, Mezőtúri u. 2.</t>
  </si>
  <si>
    <t>villamosenergia egyetemes szolgáltatási vásárlási szerződés</t>
  </si>
  <si>
    <t>bármikor, azonnali hatállyal</t>
  </si>
  <si>
    <t>96.</t>
  </si>
  <si>
    <t>villamos energia vásárlás Dévaványa, Kisújszállási út 41.</t>
  </si>
  <si>
    <t>97.</t>
  </si>
  <si>
    <t>villamos energia vásárlás Dévaványa, Tompa u. 28.</t>
  </si>
  <si>
    <t>98.</t>
  </si>
  <si>
    <t>villamos energia vásárlás Dévaványa, Eötvös J. u. 19.</t>
  </si>
  <si>
    <t>99.</t>
  </si>
  <si>
    <t>Békés Megyei Vízművek Zrt.</t>
  </si>
  <si>
    <t>víz- és csatornadíj                             Békés, Hőzső u. 39.</t>
  </si>
  <si>
    <t>100.</t>
  </si>
  <si>
    <t>víz- és csatornadíj                                Békés, Hőzső u. 40.</t>
  </si>
  <si>
    <t>víz- és csatornadíj                                Békés, Szarvasi u. 42-44.</t>
  </si>
  <si>
    <t>víz- és csatornadíj                                Békés, Vásárszél u. 6.</t>
  </si>
  <si>
    <t>víz- és csatornadíj                                Békés, Szánthó A. u. 8.</t>
  </si>
  <si>
    <t>víz- és csatornadíj                                Tarhos, Petőfi u. 1.</t>
  </si>
  <si>
    <t>víz- és csatornadíj                                Békés, Petőfi S. u. 7-9.</t>
  </si>
  <si>
    <t>víz- és csatornadíj                                Békés, Szánthó A. u. 10.</t>
  </si>
  <si>
    <t>víz- és csatornadíj                                Dévaványa, Mezőtúri u. 2.</t>
  </si>
  <si>
    <t>víz- és csatornadíj                                Dévaványa, Eötvös J. u. 19.</t>
  </si>
  <si>
    <t>víz- és csatornadíj                                Dévaványa, Tompa M. u. 28.</t>
  </si>
  <si>
    <t>földgázvásárlási szerződés</t>
  </si>
  <si>
    <t>Hajnal István Szociális Szolgáltató Centrum</t>
  </si>
  <si>
    <t>Allianz Hungária Biztosító Rt.</t>
  </si>
  <si>
    <t>Biztosítás (Gyomasirató)</t>
  </si>
  <si>
    <t>Polaris duó Bt.</t>
  </si>
  <si>
    <t>Inventory program</t>
  </si>
  <si>
    <t>Tiszántúli Áramszolgáltató Rt.</t>
  </si>
  <si>
    <t>Elektromos áram díj</t>
  </si>
  <si>
    <t>Technotrade Rt.</t>
  </si>
  <si>
    <t>Karbantartás</t>
  </si>
  <si>
    <t>Békési Hulladékgyűjtő Kft.</t>
  </si>
  <si>
    <t>Hulladék szállítás</t>
  </si>
  <si>
    <t>Orosz Attila</t>
  </si>
  <si>
    <t>BIGFOOD, CENTFOOD</t>
  </si>
  <si>
    <t>Endrőd és Vidéke Takarékszövetkezet</t>
  </si>
  <si>
    <t>Lakók folyószámlájának nyilvántatrtása</t>
  </si>
  <si>
    <t>Svecz Zoltán Polizó Kft.</t>
  </si>
  <si>
    <t>Mosodai gépek javítása</t>
  </si>
  <si>
    <t>Államháztartási hivatal</t>
  </si>
  <si>
    <t>IMI program</t>
  </si>
  <si>
    <t>KEBOPHARMA BT.</t>
  </si>
  <si>
    <t>Gyógyszer szállítás</t>
  </si>
  <si>
    <t>Vitapharma Bt.</t>
  </si>
  <si>
    <t>Invitel</t>
  </si>
  <si>
    <t>Telefon használat díjszabása</t>
  </si>
  <si>
    <t>Magyar Posta Rt.</t>
  </si>
  <si>
    <t>Postafiók</t>
  </si>
  <si>
    <t>Dr. Sánta Tibor és Társa Bt.</t>
  </si>
  <si>
    <t>Orvosi ellátás</t>
  </si>
  <si>
    <t>Olympic Hungary Kft.</t>
  </si>
  <si>
    <t>Napkollektor karbantartás</t>
  </si>
  <si>
    <t>PETA-MED Egészségügyi és Szolgáltató Bt.</t>
  </si>
  <si>
    <t>Pszichiátriai szolgáltatás</t>
  </si>
  <si>
    <t>Sapexpro Egészségügyi és Környezetvédelmi Kft.</t>
  </si>
  <si>
    <t>Veszélyes hulladék elszállítás</t>
  </si>
  <si>
    <t>Garai Szolgáltató és Kereskedelmi Kft.</t>
  </si>
  <si>
    <t xml:space="preserve">Tűzjelző rendszer </t>
  </si>
  <si>
    <t>Internet X Magyarország Kft.</t>
  </si>
  <si>
    <t>internet szolgáltatás</t>
  </si>
  <si>
    <t>Sandclair Ker. Szolg. Eü. Bt.</t>
  </si>
  <si>
    <t>Körös-Copy Kft.</t>
  </si>
  <si>
    <t>Fénymásoló gép bérbevétele</t>
  </si>
  <si>
    <t>Békéslift Kft.</t>
  </si>
  <si>
    <t>DeriCom Informatikai Kft.</t>
  </si>
  <si>
    <t>Szoftver-használat</t>
  </si>
  <si>
    <t>Dr. Puskás György</t>
  </si>
  <si>
    <t>Panari Bt.</t>
  </si>
  <si>
    <t>OTPdirect</t>
  </si>
  <si>
    <t>Electra</t>
  </si>
  <si>
    <t>Bimetál Bt.</t>
  </si>
  <si>
    <t>Gázkészülék karbantartás</t>
  </si>
  <si>
    <t>E.ON Energiaszolgáltató Kft.</t>
  </si>
  <si>
    <t>ETOP- Security Kft.</t>
  </si>
  <si>
    <t>Szám-Adó Kft.</t>
  </si>
  <si>
    <t>Software használat</t>
  </si>
  <si>
    <t>Vízdíj</t>
  </si>
  <si>
    <t>Biofilter Környezetvédelmi Zrt.</t>
  </si>
  <si>
    <t>Elhasznált étolaj és zsiradék elszállítás</t>
  </si>
  <si>
    <t>Réthy Pál Kórház-Rendelőintézet</t>
  </si>
  <si>
    <t>Sterilizálás</t>
  </si>
  <si>
    <t>KÉZMŰ Nonprofit Kht.</t>
  </si>
  <si>
    <t>Bérleti díj</t>
  </si>
  <si>
    <t>Munkabiz. Tűzv. Szakfeladat ellátás</t>
  </si>
  <si>
    <t>Kovács Adrienn</t>
  </si>
  <si>
    <t>Átfogó kockázat-elemzés, értékelés</t>
  </si>
  <si>
    <t>FiberNet</t>
  </si>
  <si>
    <t>Egyedi előfizetési szerződés</t>
  </si>
  <si>
    <t>Biztosítás</t>
  </si>
  <si>
    <t>Tappe Száll. És Feld. Kft.</t>
  </si>
  <si>
    <t>AEGON Nyugdíjpénztár</t>
  </si>
  <si>
    <t>Önkéntes nyugdíjpénztár</t>
  </si>
  <si>
    <t>Controll-Zóna Kft.</t>
  </si>
  <si>
    <t>Biztonságszolgálat</t>
  </si>
  <si>
    <t>Carto- Quality Biztonságtechnika Kft.</t>
  </si>
  <si>
    <t>Községi Önkormányzat Szolgáltatási Egyságe Okány</t>
  </si>
  <si>
    <t>Szennyvíz elszállítás</t>
  </si>
  <si>
    <t>Dr. Görgényi Ernő ügyvéd</t>
  </si>
  <si>
    <t>Ügyvédi szolgáltatás</t>
  </si>
  <si>
    <t>50000Ft / alkalom</t>
  </si>
  <si>
    <t>Dr. Giczei Ilona</t>
  </si>
  <si>
    <t>Alkalmassági vizsgálat</t>
  </si>
  <si>
    <t>3500 Ft/fő</t>
  </si>
  <si>
    <t>Dr. Kovács György Zoltán</t>
  </si>
  <si>
    <t>Generali-Providencia</t>
  </si>
  <si>
    <t>Dr. Józsa Csaba</t>
  </si>
  <si>
    <t>Villamosenergia díjszabás</t>
  </si>
  <si>
    <t>MinőségIrányítási Bt.</t>
  </si>
  <si>
    <t>Konyha felülvizsgálat</t>
  </si>
  <si>
    <t>Gáz díj</t>
  </si>
  <si>
    <t>Opál Art Bt.</t>
  </si>
  <si>
    <t>Pannon GSM Zrt.</t>
  </si>
  <si>
    <t>Bozó és Dénes Kft.</t>
  </si>
  <si>
    <t>Foglalkoztatás egészségügyi szolgáltatás</t>
  </si>
  <si>
    <t>Szerződés</t>
  </si>
  <si>
    <t>Határozatlan idejű</t>
  </si>
  <si>
    <t>Mol Nyrt.</t>
  </si>
  <si>
    <t>Fizetési megállapodás</t>
  </si>
  <si>
    <t>Pannon GSM</t>
  </si>
  <si>
    <t>Telefon előfizetés</t>
  </si>
  <si>
    <t>Telefonközpontok üzemeltetése</t>
  </si>
  <si>
    <t>Irodagép Elektronikai Kisszövetkezet</t>
  </si>
  <si>
    <t>Másológép karbantartás</t>
  </si>
  <si>
    <t>MM MAX Kereskedelmi és Szolgáltató Kft.</t>
  </si>
  <si>
    <t>Xerox másológép alap és klikkdíja</t>
  </si>
  <si>
    <t>2002.</t>
  </si>
  <si>
    <t>Békéscsabai Vagyonkezelő Zrt.</t>
  </si>
  <si>
    <t>Fiókkönyvtár épületének bérleti díja</t>
  </si>
  <si>
    <t>Sajben Andrásné</t>
  </si>
  <si>
    <t>Prémium éves munkavállaló</t>
  </si>
  <si>
    <t>közalkalmazotti kinevezés</t>
  </si>
  <si>
    <t>Ványainé Kalina Katalin</t>
  </si>
  <si>
    <t>Szikora Lászlóné</t>
  </si>
  <si>
    <t>Diósné Csontos Julianna</t>
  </si>
  <si>
    <t>Erdősiné Zahorán Márta</t>
  </si>
  <si>
    <t>Gellért Mária</t>
  </si>
  <si>
    <t>Szeverényi Zoltán</t>
  </si>
  <si>
    <t>Lonovics Lászlóné</t>
  </si>
  <si>
    <t>Toldi Klára</t>
  </si>
  <si>
    <t>Gaika Olga</t>
  </si>
  <si>
    <t>Laboratóriumi reagensek</t>
  </si>
  <si>
    <t>Diagnosztikum Rt</t>
  </si>
  <si>
    <t>Roche Magyarország Kft</t>
  </si>
  <si>
    <t>Diagon Kft</t>
  </si>
  <si>
    <t>Mobil távközlési szolgáltatás (flotta)</t>
  </si>
  <si>
    <t>számla alapján</t>
  </si>
  <si>
    <t>DÉMÁSZ Zrt</t>
  </si>
  <si>
    <t>villamos energia szolgáltatás</t>
  </si>
  <si>
    <t>Békés Megyei Vízművek Zrt</t>
  </si>
  <si>
    <t>ingatlanok ivóvíz ellátása és szennyvízelvezetése</t>
  </si>
  <si>
    <t>Főtéri "SAS" Patika Bt.</t>
  </si>
  <si>
    <t>gyógyszer, kötszer, gyógyászati segédeszköz beszerzés</t>
  </si>
  <si>
    <t>LIFT-tec Kft</t>
  </si>
  <si>
    <t>lift üzemeltetés, karbantartás</t>
  </si>
  <si>
    <t>gáz szolgáltatás</t>
  </si>
  <si>
    <t>Közös közbeszerzés</t>
  </si>
  <si>
    <t>szemét szállítás, ivóvíz, szennyvíz szolgáltatás</t>
  </si>
  <si>
    <t>Dr Scherrer Andrea</t>
  </si>
  <si>
    <t>fogászati ellátás</t>
  </si>
  <si>
    <t>50.000,- Ft/hó</t>
  </si>
  <si>
    <t>alvállalkozói szerződés</t>
  </si>
  <si>
    <t>2.400,- Ft/ óra</t>
  </si>
  <si>
    <t>6 hó</t>
  </si>
  <si>
    <t>Burák és Társai Bt</t>
  </si>
  <si>
    <t>fizioterápia OEP</t>
  </si>
  <si>
    <t>NOVOMEDIC Bt</t>
  </si>
  <si>
    <t>40.000,- Ft/hó</t>
  </si>
  <si>
    <t>Dr Szalóky Gyöngyvér</t>
  </si>
  <si>
    <t>foglalkozás eü.</t>
  </si>
  <si>
    <t>Dr Kovács György</t>
  </si>
  <si>
    <t>217.600,- Ft/év</t>
  </si>
  <si>
    <t>1 hó</t>
  </si>
  <si>
    <t>Dr Fodor és Társa Bt</t>
  </si>
  <si>
    <t>395.000,- Ft/év</t>
  </si>
  <si>
    <t>Dr Fodor József</t>
  </si>
  <si>
    <t>T-kábel</t>
  </si>
  <si>
    <t>kábel tv szolg.</t>
  </si>
  <si>
    <t>postai szolgáltatás</t>
  </si>
  <si>
    <t>internet, telefon szolg.</t>
  </si>
  <si>
    <t>évenként hosszabbodik</t>
  </si>
  <si>
    <t>forduló nap előtt 30 nappal</t>
  </si>
  <si>
    <t>Mezei Pál</t>
  </si>
  <si>
    <t>szennyvíz szippantás, Magyabánhegyes LO.</t>
  </si>
  <si>
    <t>7.466,- Ft+áfa/tartály</t>
  </si>
  <si>
    <t>Réthy Pál Kórház</t>
  </si>
  <si>
    <t>sterilizálás</t>
  </si>
  <si>
    <t>19,5Ft/dm3 + csomagoló anyag</t>
  </si>
  <si>
    <t>KFKI Rendszerintegrációs Zrt</t>
  </si>
  <si>
    <t>telefon alközpont karbantartása</t>
  </si>
  <si>
    <t>25.717,- Ft+áfa/hó</t>
  </si>
  <si>
    <t>CARLO QUALITY Kft</t>
  </si>
  <si>
    <t>tűzjelző rendszer karbantartása</t>
  </si>
  <si>
    <t>karb. ciklus lejárta előtt 60 nap</t>
  </si>
  <si>
    <t>WiniDoki program karbantartása</t>
  </si>
  <si>
    <t>Gyermekláncfű Alapítvány</t>
  </si>
  <si>
    <t>Dévaványa Hold u. 1. sz. bérlet</t>
  </si>
  <si>
    <t>70.000,- Ft/hó</t>
  </si>
  <si>
    <t>Békéscsabai Városüzemeltetési Kft</t>
  </si>
  <si>
    <t>8.144,- Ft +Áfa/ürítés/edény</t>
  </si>
  <si>
    <t>E.ON Tiszántúli Áramszolgáltató Zrt</t>
  </si>
  <si>
    <t>villamos energia szolgáltatás, Dévaványa</t>
  </si>
  <si>
    <t>vagyonvédelem Dévaványa</t>
  </si>
  <si>
    <t>13.932,-Ft+áfa/hó</t>
  </si>
  <si>
    <t>Tüzelés Technikai Kft</t>
  </si>
  <si>
    <t>rendszer karbantartás</t>
  </si>
  <si>
    <t>91.408,- Ft+Áfa/év</t>
  </si>
  <si>
    <t>szemét szállítás, Gyula, Kossuth u. 15.</t>
  </si>
  <si>
    <t>közalkalmazotti kinevzés</t>
  </si>
  <si>
    <t>Köhler Ádámné</t>
  </si>
  <si>
    <t>1308.624</t>
  </si>
  <si>
    <t>NFÜ-ESZA Kht</t>
  </si>
  <si>
    <t>TÁMASZ-TÉKA</t>
  </si>
  <si>
    <t>TIOP</t>
  </si>
  <si>
    <t>Szociális és Munkaügyi Minisztérium</t>
  </si>
  <si>
    <t>Dévaványai Gyermekotthon működtetés</t>
  </si>
  <si>
    <t>pályázat-beruházás</t>
  </si>
  <si>
    <t>Foglalkoztatáspol. És Munkaügyi Min.</t>
  </si>
  <si>
    <t>Békéscsaba, Degré u. 59. fogy. nappali ell. Műk.</t>
  </si>
  <si>
    <t>Hunyadi János Közoktatási Intézmény</t>
  </si>
  <si>
    <t>Mezőkovácsháza</t>
  </si>
  <si>
    <t>Oktatási Minisztérium Alapkezelő Igazgatósága (DT-DA/4/006/2006.)</t>
  </si>
  <si>
    <t>2011.</t>
  </si>
  <si>
    <t xml:space="preserve">Oktatási Minisztérium Alapkezelő Igazgatósága </t>
  </si>
  <si>
    <t>Magyarbánhegyes</t>
  </si>
  <si>
    <t>Munkaerőpiaci Alap Képzési Alaprész 2006. évi decentralizált Dél-alföldi Regionális Keretének felhasználására c. pályázat fenntartása (Magyarbánhegyesi feladatellátási hely)</t>
  </si>
  <si>
    <t>villamosenergia vásárlás</t>
  </si>
  <si>
    <t>keretszerződés villamosenergia vásárlásra, villamosenergia-vásárlási szerződéslap</t>
  </si>
  <si>
    <t>földgáz szolgáltatás</t>
  </si>
  <si>
    <t>60 napos felmondási idő</t>
  </si>
  <si>
    <t>90 napos felmondási idő</t>
  </si>
  <si>
    <t>szemétszállítás Magyarbánhegyes</t>
  </si>
  <si>
    <t xml:space="preserve">Békés Megyei Pándy Kálmán Kórház </t>
  </si>
  <si>
    <t>Mintabolt bérleti díj</t>
  </si>
  <si>
    <t>Management Mérnöki Tanácsadó Bt.</t>
  </si>
  <si>
    <t>Környezetvédelmi ügyek felügyelete</t>
  </si>
  <si>
    <t>Megbízási szerződés</t>
  </si>
  <si>
    <t>65.000 Ft/hó</t>
  </si>
  <si>
    <t>Minőségfejlesztési tanácsadói, szakértői tev.</t>
  </si>
  <si>
    <t>250.000 Ft/év</t>
  </si>
  <si>
    <t>Mezőkovácsházi Városi Önkormányzati Tűzoltóparancsnokság</t>
  </si>
  <si>
    <t>Tűzjelző riasztásának figyelése</t>
  </si>
  <si>
    <t>Megállapodás</t>
  </si>
  <si>
    <t>10.000 Ft/hó</t>
  </si>
  <si>
    <t>Tűzvédelmi rendszer elektromos karbantartása</t>
  </si>
  <si>
    <t>Átalánydíjas Karbantartási Szerződés</t>
  </si>
  <si>
    <t>21.663 Ft/félév</t>
  </si>
  <si>
    <t>Kocsis István</t>
  </si>
  <si>
    <t>Munkabiztonsági szaktevékenység</t>
  </si>
  <si>
    <t>70.000 Ft/hó</t>
  </si>
  <si>
    <t>Dr. Fodor és Társa Bt</t>
  </si>
  <si>
    <t>Szolgáltatási szerződés</t>
  </si>
  <si>
    <t>130.000 Ft/hó</t>
  </si>
  <si>
    <t>Kovács István</t>
  </si>
  <si>
    <t>Terület teljes őrzése</t>
  </si>
  <si>
    <t>310.000 Ft/hó</t>
  </si>
  <si>
    <t>Controll- Zóna Kft.</t>
  </si>
  <si>
    <t>Távfelügyeleti szolgáltatás</t>
  </si>
  <si>
    <t>Dr. Mester György Általános Iskola</t>
  </si>
  <si>
    <t>Tornacsarnok bérlése</t>
  </si>
  <si>
    <t>1.080.000/időszak</t>
  </si>
  <si>
    <t>Román Általános Iskola, Elek</t>
  </si>
  <si>
    <t>2 tanterem, tornaterem bérlése</t>
  </si>
  <si>
    <t>900.000/időszak</t>
  </si>
  <si>
    <t>Oros-Praxis Bt</t>
  </si>
  <si>
    <t>4.000 Ft/fő/év</t>
  </si>
  <si>
    <t>Orosháza Városi Önkormányzat Kórháza</t>
  </si>
  <si>
    <t>Szennyes textília mosása, szárítása</t>
  </si>
  <si>
    <t>Fogyasztás szerinti</t>
  </si>
  <si>
    <t>Konica Minolta Magyarország Kft.</t>
  </si>
  <si>
    <t>Nyomtató üzemeltetése, szervízelése</t>
  </si>
  <si>
    <t>Teljes körű üzemeltetési szerződés</t>
  </si>
  <si>
    <t xml:space="preserve">Pannon GSM </t>
  </si>
  <si>
    <t>1.500.000 Ft/év</t>
  </si>
  <si>
    <t>Telefon központok üzemeltetése</t>
  </si>
  <si>
    <t>Felzárkóztató a szakmatanuláshoz</t>
  </si>
  <si>
    <t>Pályázat</t>
  </si>
  <si>
    <t>2014.</t>
  </si>
  <si>
    <t>13.578.000</t>
  </si>
  <si>
    <t>Interneten való megjelenés támogatása</t>
  </si>
  <si>
    <t>2013.</t>
  </si>
  <si>
    <t>350.000</t>
  </si>
  <si>
    <t>Jó ez a szakma- bemutatom neked</t>
  </si>
  <si>
    <t>2015.</t>
  </si>
  <si>
    <t>393.000</t>
  </si>
  <si>
    <t>Szakmai rövidfilm pályázat</t>
  </si>
  <si>
    <t>500.000</t>
  </si>
  <si>
    <t>Szakmai iskolaujság pályázat</t>
  </si>
  <si>
    <t>Légy a jövőd gazdája – környezetvédelmi pályázat</t>
  </si>
  <si>
    <t>100.000</t>
  </si>
  <si>
    <t>Közoktatási kollégiumok eszközparkjának fejlesztése – Gyulai Fiúkoll.</t>
  </si>
  <si>
    <t>1.600.000</t>
  </si>
  <si>
    <t>Közoktatási kollégiumok eszközparkjának fejlesztése – Elek</t>
  </si>
  <si>
    <t>Közoktatási kollégiumok eszközparkjának fejlesztése – Gyulai Leánykoll.</t>
  </si>
  <si>
    <t>1.550.000</t>
  </si>
  <si>
    <t>Közoktatási kollégiumok eszközparkjának fejlesztése – Gyulai Béke sgt-i. koll.</t>
  </si>
  <si>
    <t>1.500.000</t>
  </si>
  <si>
    <t>Közoktatási kollégiumok eszközparkjának fejlesztése – Szabadkígyós</t>
  </si>
  <si>
    <t>1.800.000</t>
  </si>
  <si>
    <t>Közoktatási kollégiumok eszközparkjának fejlesztése – Mezőhegyes</t>
  </si>
  <si>
    <t>1.782.000</t>
  </si>
  <si>
    <t>Közoktatási Kollégiumok Informatikai parkjának és tanulószobáinak korszerűsítése Szabadkígyós</t>
  </si>
  <si>
    <t>2.824.000</t>
  </si>
  <si>
    <t>Közoktatási Kollégiumok Informatikai parkjának és tanulószobáinak korszerűsítése – Gyulai Fiúkoll.</t>
  </si>
  <si>
    <t>2.658.000</t>
  </si>
  <si>
    <t>Közoktatási Kollégiumok Informatikai parkjának és tanulószobáinak korszerűsítése – Gyulai Leánykoll.</t>
  </si>
  <si>
    <t>Közoktatási Kollégiumok Informatikai parkjának és tanulószobáinak korszerűsítése – Béke sgi-i Koll.</t>
  </si>
  <si>
    <t xml:space="preserve">Közoktatási Kollégiumok Informatikai parkjának és tanulószobáinak korszerűsítése – Eleki Koll. </t>
  </si>
  <si>
    <t>Közoktatási Kollégiumok Informatikai parkjának és tanulószobáinak korszerűsítése -Mezőhegyes</t>
  </si>
  <si>
    <t>2.390.000</t>
  </si>
  <si>
    <t>NSZFI</t>
  </si>
  <si>
    <t>Szakképzés tárgyi feltételeinek bővítése</t>
  </si>
  <si>
    <t>30.000.000</t>
  </si>
  <si>
    <t>Békés M. Közokt. Közalapítványa</t>
  </si>
  <si>
    <t>Közokt. Intézm. Könyvtárállományának gyarapítása</t>
  </si>
  <si>
    <t>329.000</t>
  </si>
  <si>
    <t>Szakképzés Módszertani és eszközfejlesztése</t>
  </si>
  <si>
    <t>8.650.000</t>
  </si>
  <si>
    <t>Fogyatékos Személyekért Közalapítvány</t>
  </si>
  <si>
    <t>„Dobbantó” Felzárkóztató évfolyam támogatása az esélyegyenlőségért</t>
  </si>
  <si>
    <t>2016.</t>
  </si>
  <si>
    <t>45.000.000</t>
  </si>
  <si>
    <t>2.250.000</t>
  </si>
  <si>
    <t>Kollégiumok szakmai programjának támogatása</t>
  </si>
  <si>
    <t>16.070.000</t>
  </si>
  <si>
    <t>Coetech Energetikai Üzemeltető Kft.</t>
  </si>
  <si>
    <t>Gázszolgáltatási vásárlás</t>
  </si>
  <si>
    <t>Hőszolgáltatási szerződés</t>
  </si>
  <si>
    <t>11.000.000 Ft/év</t>
  </si>
  <si>
    <t>Gázszolgáltatás nyújtása az alábbi telephelyeken: Gyula, Elek, Szabadkígyós, Mezőhegyes, Orosháza.</t>
  </si>
  <si>
    <t>Népújság Kft.</t>
  </si>
  <si>
    <t>Harruckern Krónika megjelentetése a Békés Megyei Hírlapban</t>
  </si>
  <si>
    <t>300.000 Ft/alkalom</t>
  </si>
  <si>
    <t>Hulladék elszállítása szabadkígyósi telephelyen</t>
  </si>
  <si>
    <t>Invitel Távközlési Zrt.</t>
  </si>
  <si>
    <t>ADSL szolgáltatás nyújtása az alábbi telephelyeken: Elek, Orosháza, Mezőhegyes, Szabadkígyós.</t>
  </si>
  <si>
    <t>41.665 Ft/hó</t>
  </si>
  <si>
    <t>Magyar Posta Zrt.</t>
  </si>
  <si>
    <t>Postai szolgáltatások nyújtása az alábbi telephelyeken: Gyula, Elek, Szabadkígyós, Mezőhegyes, Orosháza.</t>
  </si>
  <si>
    <t>DÉMÁSZ Rt.</t>
  </si>
  <si>
    <t>Villamos energia szolgáltatások nyújtása az alábbi telephelyeken: Gyula, Elek, Szabadkígyós, Mezőhegyes, Orosháza.</t>
  </si>
  <si>
    <t>Közüzemi szerződés</t>
  </si>
  <si>
    <t>Békés Megyyei Vízművek  Zrt.</t>
  </si>
  <si>
    <t>Ivóvíz ellátás és szenyvíz elvezetés az alábbi telephelyeken: Elek, Szabadkígyós, Mezőhegyes, Orosháza.</t>
  </si>
  <si>
    <t>Ivóvíz ellátás, szenyvíz elvezetés és konténeres hulladékszállítás gyulai telephelyen.</t>
  </si>
  <si>
    <t>Közszolgáltatási szerződés</t>
  </si>
  <si>
    <t>Orosházi Városüzemeltetési és Szolgáltató Zrt.</t>
  </si>
  <si>
    <t>Hulladék elszállítása orosházi telephelyen</t>
  </si>
  <si>
    <t>A pontos összeg az adott évi költségvetési rendeletben kerül meghatározásra.</t>
  </si>
  <si>
    <t>Kötvény törlesztés</t>
  </si>
  <si>
    <t xml:space="preserve">Pannon Távközlési </t>
  </si>
  <si>
    <t>Telekommunikációs szolgáltatások</t>
  </si>
  <si>
    <t>Forgalomtól függő</t>
  </si>
  <si>
    <t>Horgász Ferenc</t>
  </si>
  <si>
    <t>Digbuild Kft</t>
  </si>
  <si>
    <t>Takarítás Tüdőkórház</t>
  </si>
  <si>
    <t>PTK. KBT szerint</t>
  </si>
  <si>
    <t>Euromedic Pharma Gyógyszernagyker</t>
  </si>
  <si>
    <t>Gyógyszer</t>
  </si>
  <si>
    <t>Teva Magyarország ZRT</t>
  </si>
  <si>
    <t>Hungaropharma Gyógyszernagykereskedelmi Zrt</t>
  </si>
  <si>
    <t>Szemétszállítás</t>
  </si>
  <si>
    <t>Magyar Telecom Nyrt</t>
  </si>
  <si>
    <t>Mobil telefon költség</t>
  </si>
  <si>
    <t>Invitel Távközl.Zrt</t>
  </si>
  <si>
    <t>Telefon költség</t>
  </si>
  <si>
    <t>Gázenergia szolgáltatás</t>
  </si>
  <si>
    <t>Villamosenergia szolgáltatás</t>
  </si>
  <si>
    <t>Távhő és melegvíz</t>
  </si>
  <si>
    <t>Víz és szennyvíz szipp.</t>
  </si>
  <si>
    <t>3200 Ft/rezsió</t>
  </si>
  <si>
    <t>KITNET</t>
  </si>
  <si>
    <t>K&amp;H</t>
  </si>
  <si>
    <t>lakók felelősségbiztosítás</t>
  </si>
  <si>
    <t xml:space="preserve">OTP Garancia </t>
  </si>
  <si>
    <t>Mobil cascó</t>
  </si>
  <si>
    <t>bizt.kötvény</t>
  </si>
  <si>
    <t>CompuTREND 2000 Kft</t>
  </si>
  <si>
    <t>CT-EcoSTAT élelm.pr.</t>
  </si>
  <si>
    <t>NetEasySoft Imf.Szolg.Ker.Kft</t>
  </si>
  <si>
    <t>Web-oldal terv</t>
  </si>
  <si>
    <t>Szín Jánosné</t>
  </si>
  <si>
    <t xml:space="preserve">Prémium évek-ben foglalkoztatott munkavállaló Orosházi telephely </t>
  </si>
  <si>
    <t>Orosháza</t>
  </si>
  <si>
    <t>Béres Ildikó</t>
  </si>
  <si>
    <t xml:space="preserve">Prémium évek-ben foglalkoztatott munkavállaló Magyarbánhegyesi telephely  </t>
  </si>
  <si>
    <t>2012.</t>
  </si>
  <si>
    <t>földgázvásárlási szerződés szerződés</t>
  </si>
  <si>
    <t>ívóvízellátás</t>
  </si>
  <si>
    <t>szolgáltatási szerződés ingatlanok ívóvízellátására</t>
  </si>
  <si>
    <t>telefon szolgáltatás</t>
  </si>
  <si>
    <t>előfizetési szerződés</t>
  </si>
  <si>
    <t>2 éves időszakok lejárta előtti 15 napon</t>
  </si>
  <si>
    <t>mobil távközlési szolgáltatás</t>
  </si>
  <si>
    <t>egyedi szolgáltatási szerződés</t>
  </si>
  <si>
    <t>határozott időtartam lejártát megelőző legalább 60 nappal korábban írásban történő jelzés</t>
  </si>
  <si>
    <t>Orosházi Városüzemeltetési Zrt.</t>
  </si>
  <si>
    <t>Tappe Kft.</t>
  </si>
  <si>
    <t>Dr. Varga Imre ügyvédi iroda</t>
  </si>
  <si>
    <t>jogi ügyek intézése</t>
  </si>
  <si>
    <t>Bartolák és Társai Kft.</t>
  </si>
  <si>
    <t>fénymásológépek üzemeltetése, karbantartása</t>
  </si>
  <si>
    <t>teljeskörű üzemeltetési szerződés</t>
  </si>
  <si>
    <t>3 hónapos felmondási idő</t>
  </si>
  <si>
    <t>Mezőkovácsházi Városi Önkormányzati Tüzoltóparancsnokság</t>
  </si>
  <si>
    <t>távfelügyelet</t>
  </si>
  <si>
    <t>Szikszai László egyéni vállalkozó</t>
  </si>
  <si>
    <t>szennyvíz szippantás: Magyarbánhegyes</t>
  </si>
  <si>
    <t>Impulzus Kommunikációs Kft.</t>
  </si>
  <si>
    <t>Internet hozzáférés</t>
  </si>
  <si>
    <t>küldeményforgalmi szolgáltatások</t>
  </si>
  <si>
    <t>Secret-Őr Kft.</t>
  </si>
  <si>
    <t>szolg. szerződés</t>
  </si>
  <si>
    <t>szolg. Szerződés (közbeszerzés)</t>
  </si>
  <si>
    <t>6 hónap</t>
  </si>
  <si>
    <t>Controll-Zóna Vagyonvédelmi és Humán Szolgáltató Kft.</t>
  </si>
  <si>
    <t>Távfelügyelet Tudásház és Könyvtár</t>
  </si>
  <si>
    <t>Békéscsabai Városüzemeltetési Kft.</t>
  </si>
  <si>
    <t xml:space="preserve">Hulladékszállítás </t>
  </si>
  <si>
    <t>Nézőpont Intézet Elemző és Kutató Zrt.</t>
  </si>
  <si>
    <t>sajtófigyelés, elemzés</t>
  </si>
  <si>
    <t>ivóvízellátás, szennyvízelvezetés</t>
  </si>
  <si>
    <t>ÁSZF szerint</t>
  </si>
  <si>
    <t>telefon, ADSL szolgáltatás</t>
  </si>
  <si>
    <t>Távfelügyelet Megyeháza</t>
  </si>
  <si>
    <t>Pannon GSM Távközlési Zrt.</t>
  </si>
  <si>
    <t>telefon előfizetés</t>
  </si>
  <si>
    <t>60 nap</t>
  </si>
  <si>
    <t>szállítási szerződés (közbeszerzés)</t>
  </si>
  <si>
    <t>rendkívüli felmondással (azonnali)</t>
  </si>
  <si>
    <t>Szarvasi KOMÉP Városgazdálkodási Kft.</t>
  </si>
  <si>
    <t>Hulladékszállítás Szarvas, Bessenyei alkotóház</t>
  </si>
  <si>
    <t>Orosháza Városgazdálkodási Kft.</t>
  </si>
  <si>
    <t>Hulladékszállítás Gyopárosfürdő</t>
  </si>
  <si>
    <t>villamos energia szolg.</t>
  </si>
  <si>
    <t>121.066,-Ft/év</t>
  </si>
  <si>
    <t>EDF Démász Zrt</t>
  </si>
  <si>
    <t>közbeszerzés keretszeződéssel</t>
  </si>
  <si>
    <t>10.000.000,- Ft</t>
  </si>
  <si>
    <t>Komplex-Expert Egészségügyi Kft</t>
  </si>
  <si>
    <t>munkavédelmi, tűzvédelmi feladatok</t>
  </si>
  <si>
    <t>20.000,- Ft/hó</t>
  </si>
  <si>
    <t>Foglalkozás-egészségügyiszolgáltatás</t>
  </si>
  <si>
    <t>215.000,- Ft/év</t>
  </si>
  <si>
    <t>OMV Hungária Kft</t>
  </si>
  <si>
    <t>üzemanyag beszerzése</t>
  </si>
  <si>
    <t>közbeszerzés</t>
  </si>
  <si>
    <t>határozott időtartam</t>
  </si>
  <si>
    <t>hitelkeret: 960.000,-Ft/hó</t>
  </si>
  <si>
    <t xml:space="preserve">44.800 Ft/hó </t>
  </si>
  <si>
    <t>Kávéfőző bérleti díja</t>
  </si>
  <si>
    <t>Szatmári Kereskedelmi és Szolgáltató Kft.</t>
  </si>
  <si>
    <t>Karbantartó anyagok vásárlása</t>
  </si>
  <si>
    <t>Szállítási szerződés</t>
  </si>
  <si>
    <t>Vásárlás szerinti</t>
  </si>
  <si>
    <t>Vasex Kerekedelmi és Vállalkozási Kft.</t>
  </si>
  <si>
    <t>Ferbonex Kft.</t>
  </si>
  <si>
    <t>Barát Papír Kft.</t>
  </si>
  <si>
    <t>Szakmai anyagok vásárlása</t>
  </si>
  <si>
    <t>Kereskedelmi szerződés</t>
  </si>
  <si>
    <t>Orguard Kft.</t>
  </si>
  <si>
    <t>Őrzés- védés</t>
  </si>
  <si>
    <t>12.500 Ft/hó</t>
  </si>
  <si>
    <t>161.250 Ft/negyedév</t>
  </si>
  <si>
    <t>Pusztai Személy és Vagyonvédelmi Bt.</t>
  </si>
  <si>
    <t>622.500 Ft/hó</t>
  </si>
  <si>
    <t>Orosháza Városi Önkormányzati Tűzoltóparancsnokság</t>
  </si>
  <si>
    <t>Dr. Vigh Attila</t>
  </si>
  <si>
    <t>Ügyvédi tevékenyég</t>
  </si>
  <si>
    <t>100.000 Ft/félév</t>
  </si>
  <si>
    <t>Békés Megyei Rendőr- főkapitányság</t>
  </si>
  <si>
    <t>szenyvíz elhelyezése</t>
  </si>
  <si>
    <r>
      <t>428 Ft/m</t>
    </r>
    <r>
      <rPr>
        <vertAlign val="superscript"/>
        <sz val="10"/>
        <rFont val="Times New Roman"/>
        <family val="1"/>
      </rPr>
      <t>3</t>
    </r>
  </si>
  <si>
    <t>Kondor- Trió Security Kft.</t>
  </si>
  <si>
    <t>Tűzjelző rendszer felügyelete</t>
  </si>
  <si>
    <t>4.100 Ft/hó</t>
  </si>
  <si>
    <t>Jávor- Com Kft.</t>
  </si>
  <si>
    <t>Tűzjelző rendszer karbantartása</t>
  </si>
  <si>
    <t>Karbantartási szerződés</t>
  </si>
  <si>
    <t>25.000 Ft/hó</t>
  </si>
  <si>
    <t>3.806 Ft/hó</t>
  </si>
  <si>
    <t>Mezőhegyes Város Önkormányzat Alapszolgáltatási Központja</t>
  </si>
  <si>
    <t>Pszichológiai tanácsadás</t>
  </si>
  <si>
    <t>56.200 Ft/hó</t>
  </si>
  <si>
    <t>Vezetékes telefonszolgáltatás az alábbi telephelyeken: Gyula, Elek, Szabadkígyós, Mezőhegyes, Orosháza</t>
  </si>
  <si>
    <t>4.200.000 Ft/év</t>
  </si>
  <si>
    <t>ÖMV</t>
  </si>
  <si>
    <t>Gépjármű- üzemanyag és üzemanyagkártya töltőállomási kiszolgálásra</t>
  </si>
  <si>
    <t>2.000.000 Ft/hó</t>
  </si>
  <si>
    <t>56.709 Ft/hó</t>
  </si>
  <si>
    <t>72.216 Ft/hó</t>
  </si>
  <si>
    <t>24.757 Ft/hó</t>
  </si>
  <si>
    <t>Égáz- Dégáz Zrt.</t>
  </si>
  <si>
    <t>Gázszolgáltatás nyújtása orosházi telephelyen</t>
  </si>
  <si>
    <t>Gyulai Közüzemi Kft.</t>
  </si>
  <si>
    <t>TAPPE Hulladékgazdálkodási, Köztisztasági és Szolgáltató Kft.</t>
  </si>
  <si>
    <t>Árklub Kft.</t>
  </si>
  <si>
    <t>tisztítószer beszerzés</t>
  </si>
  <si>
    <t>megrendelések szerint</t>
  </si>
  <si>
    <t>Békés Megyei Vímzűvek Zrt.</t>
  </si>
  <si>
    <t>víz és csatornázási szolgáltatások</t>
  </si>
  <si>
    <t>2007.</t>
  </si>
  <si>
    <t>havi forgalom alapján</t>
  </si>
  <si>
    <t>Békéscsaba Vagyonkezelő Zrt.</t>
  </si>
  <si>
    <t>lakás bérlet</t>
  </si>
  <si>
    <t>bérleti szerződés</t>
  </si>
  <si>
    <t>1992.</t>
  </si>
  <si>
    <t>havi 381.000 Ft</t>
  </si>
  <si>
    <t>Comp Almanach Kiadó Kft</t>
  </si>
  <si>
    <t>média megjelenés</t>
  </si>
  <si>
    <t>Csaba Rádió Kft</t>
  </si>
  <si>
    <t>Dél- Kandeláber Kft.</t>
  </si>
  <si>
    <t>reklámfelület bérlet</t>
  </si>
  <si>
    <t>5.500.000 Ft</t>
  </si>
  <si>
    <t>EDF Démász Zrt.</t>
  </si>
  <si>
    <t>Élésker Kft.</t>
  </si>
  <si>
    <t>színpadi kellékek, festőtári anyagok beszerzése</t>
  </si>
  <si>
    <t>földgázbeszerzés</t>
  </si>
  <si>
    <t>Generali Providencia Biztosító Zrt.</t>
  </si>
  <si>
    <t>gépjármű kötelező biztosítás</t>
  </si>
  <si>
    <t>G-Mentor Kft.</t>
  </si>
  <si>
    <t>Hír Tv. Zrt.</t>
  </si>
  <si>
    <t>Interax Kft</t>
  </si>
  <si>
    <t>Invitel Távközlési és Szolgáltató Zrt.</t>
  </si>
  <si>
    <t>internet előfizetés</t>
  </si>
  <si>
    <t>12.990 Ft/hó</t>
  </si>
  <si>
    <t>vezetéskes telefonszolgáltatás</t>
  </si>
  <si>
    <t xml:space="preserve">Kábel Elekro Kft </t>
  </si>
  <si>
    <t>küldemények utólagos fizetése</t>
  </si>
  <si>
    <t>havi elszámolással, 
havi postaforgalom alapján</t>
  </si>
  <si>
    <t xml:space="preserve">Médiacápa Bt. </t>
  </si>
  <si>
    <t>Mediorix Bt</t>
  </si>
  <si>
    <t>Munka Med Kft.</t>
  </si>
  <si>
    <t>fél év</t>
  </si>
  <si>
    <t>50.000,- Ft/év</t>
  </si>
  <si>
    <t>Pannon Gsm Zrt.</t>
  </si>
  <si>
    <t>mobil telefonszolgáltatás</t>
  </si>
  <si>
    <t>színpadtechnikai berendezések felül ellenőrzése, egyszeri éves vizsgálat</t>
  </si>
  <si>
    <t xml:space="preserve">40.500,-Ft/negyedév
49.500/év
</t>
  </si>
  <si>
    <t>Rising Star Kft.</t>
  </si>
  <si>
    <t>635.000</t>
  </si>
  <si>
    <t>Théma Lapkiadó Kft.</t>
  </si>
  <si>
    <t>TIBO Kereskedelmi és Szolgáltató Kft.</t>
  </si>
  <si>
    <t>építőipari anyagok, polcok beszerzése</t>
  </si>
  <si>
    <t>szállítási keretszerződés</t>
  </si>
  <si>
    <t>megrendelés alapján</t>
  </si>
  <si>
    <t>Torony Rádió Bt.</t>
  </si>
  <si>
    <t>Univerzál Zrt.</t>
  </si>
  <si>
    <t xml:space="preserve">Vox Coelestis Bt </t>
  </si>
  <si>
    <t>Well-Press Kiadó Kft.</t>
  </si>
  <si>
    <t xml:space="preserve">Xeropress Bt. </t>
  </si>
  <si>
    <t>51975 Ft/félév</t>
  </si>
  <si>
    <t>12375 Ft/hó</t>
  </si>
  <si>
    <t>6771 Ft/hó</t>
  </si>
  <si>
    <t>bejelentést követő 8. nap</t>
  </si>
  <si>
    <t>-</t>
  </si>
  <si>
    <t>határozatlan idejű (minden évben megújúl automatikusan)</t>
  </si>
  <si>
    <t>szerz.lejárta előtt 30 nappal</t>
  </si>
  <si>
    <t>63288 Ft/év</t>
  </si>
  <si>
    <t>T-Kábel Magyarország Kft</t>
  </si>
  <si>
    <t>kábel telefon</t>
  </si>
  <si>
    <t>dr. Kereskényi Miklósné</t>
  </si>
  <si>
    <t>prémium éves munkavállaló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</si>
  <si>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</si>
  <si>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</si>
  <si>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</si>
  <si>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</si>
  <si>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</si>
  <si>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</si>
  <si>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</si>
  <si>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</si>
  <si>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</si>
  <si>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</si>
  <si>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</si>
  <si>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</si>
  <si>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</si>
  <si>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</si>
  <si>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</si>
  <si>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</si>
  <si>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</si>
  <si>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</si>
  <si>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</si>
  <si>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</si>
  <si>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49 572 Ft/hó</t>
  </si>
  <si>
    <t>584 808 Ft/hó átlagosan</t>
  </si>
  <si>
    <t>144 000 Ft/év</t>
  </si>
  <si>
    <t>3 000 Ft/óra fűtésidényben, 1 500 Ft/óra egyéb hónapokban</t>
  </si>
  <si>
    <t>40 397 Ft/év</t>
  </si>
  <si>
    <t>16 000 Ft/hó</t>
  </si>
  <si>
    <t>45 533 Ft/év</t>
  </si>
  <si>
    <t>Égáz-Dégáz Gázszolgáltató Zrt.</t>
  </si>
  <si>
    <t>gázdíj                            Békés, Hőzső u. 39. tanügyi épület</t>
  </si>
  <si>
    <t>általános közüzemi szerződés</t>
  </si>
  <si>
    <t>gázdíj                                 Békés, Hőzső u. 39. tanműhely</t>
  </si>
  <si>
    <t>gázdíj                                Békés, Szarvasi u. 44.</t>
  </si>
  <si>
    <t>gázdíj                         Békés, Szánthó A. u. 8.</t>
  </si>
  <si>
    <t>gázdíj                           Békés, Petőfi S. u. 7-9.</t>
  </si>
  <si>
    <t>gázdíj                            Békés, Petőfi S. u. 7-9.</t>
  </si>
  <si>
    <t>gázdíj Dévaványa, Mezőtúri u. 2.</t>
  </si>
  <si>
    <t>gázdíj Dévaványa, Eötvös J. u. 19.</t>
  </si>
  <si>
    <t>gázdíj Dévaványa,       Tompa M. u. 28.</t>
  </si>
  <si>
    <t>gázdíj Dévaványa, Kisújszállási út 41.</t>
  </si>
  <si>
    <t>Égáz-Dégáz Földgázelosztó Zrt.</t>
  </si>
  <si>
    <t>Békés, Szánthó u. 10. sz. alatti ingatlan földgáz hálózati csatlakozási feltételeinek biztosítása</t>
  </si>
  <si>
    <t>hálózati csatlakozási szerződés</t>
  </si>
  <si>
    <t>2 éven belül vételezésre jogosító szerződés megkötése szükséges</t>
  </si>
  <si>
    <t>felvonó berendezés fővizsgálata, ellenőrzése</t>
  </si>
  <si>
    <t>BM.Körösmenti Szoc.Centrum és a BM.Hajnal István Szoc.Szolg.Centrum</t>
  </si>
  <si>
    <t>szemétszállítás a békési telephelyeken</t>
  </si>
  <si>
    <t>BM. Energetikai Szolgáltató Kft.</t>
  </si>
  <si>
    <t>évi egyszeri karbantartás, műszaki biztonsági felülvizsgálat</t>
  </si>
  <si>
    <t>karbantartási szerződés</t>
  </si>
  <si>
    <t>rezsióradíj: 2 628 Ft+ÁFA, + kiszállási díj: 97 Ft/km+ÁFA</t>
  </si>
  <si>
    <t>közcélú foglalkoztatás</t>
  </si>
  <si>
    <t>CWS-boco Hungary Kft.</t>
  </si>
  <si>
    <t>szennyfogó szőnyeg tisztítása</t>
  </si>
  <si>
    <t>szolgáltatási megállapodás</t>
  </si>
  <si>
    <t>7 200 Ft+ÁFA/hó</t>
  </si>
  <si>
    <t>pamutkéztörlő-adagolók és pamutkéztörlők cseréje</t>
  </si>
  <si>
    <t>6 480 Ft+ÁFA/hó</t>
  </si>
  <si>
    <t>Füzegyarmat Város Önkormányzata</t>
  </si>
  <si>
    <t>távbeszélő szolgáltatás az összes telephely vonatkozásában</t>
  </si>
  <si>
    <t>határozatlan idő, 1 év kötelezettség-vállalással</t>
  </si>
  <si>
    <t>kb.35 000 Ft+ÁFA/hó</t>
  </si>
  <si>
    <t>ADSL szolgáltatás Dévaványa, Mezőtúri u. 2.</t>
  </si>
  <si>
    <t>11 470 Ft+ÁFA/hó</t>
  </si>
  <si>
    <t>dolgozói program</t>
  </si>
  <si>
    <t>keretszerződés alapján</t>
  </si>
  <si>
    <t>MobiTrend Max szolgáltatás</t>
  </si>
  <si>
    <t>2 év hosszabbítás automatikusan/ 60 napos felmondási határidő</t>
  </si>
  <si>
    <t>komplex mobil távközlési szolgáltatás</t>
  </si>
  <si>
    <t xml:space="preserve">keretszerződés </t>
  </si>
  <si>
    <t>60 napos felmondási határidő</t>
  </si>
  <si>
    <t>TAPPE Szállítási és Feldolgozó Kft.</t>
  </si>
  <si>
    <t>szemészállítás a dévaványai telephelyeken</t>
  </si>
  <si>
    <t>közületi szolgáltatási szerződés</t>
  </si>
  <si>
    <t>2 270 Ft/hó</t>
  </si>
  <si>
    <t>földgáz beszerzés 100 m3 felett Békés, Hőzső u. 39.</t>
  </si>
  <si>
    <t>földgáz beszerzés 100 m3 alatt Békés, Petőfi S. u. 7.</t>
  </si>
  <si>
    <t>A többi telephelyünkről nincs semmi dokumentumunk!</t>
  </si>
  <si>
    <t>Békés, Szánthó u. 8. sz. alatti ingatlan hálózati csatlakozási feltételeinek biztosítása</t>
  </si>
  <si>
    <t>120.000 Ft/név</t>
  </si>
  <si>
    <t>OMV Hungária Ásványolaj Kft.</t>
  </si>
  <si>
    <t>73 801 Ft/hó</t>
  </si>
  <si>
    <t>55 538 Ft/hó</t>
  </si>
  <si>
    <t>ADSL szolgáltatás</t>
  </si>
  <si>
    <t>13.440 Ft/hó</t>
  </si>
  <si>
    <t>13 596 Ft/hó</t>
  </si>
  <si>
    <t>Földgáz beszeerzés</t>
  </si>
  <si>
    <t>Volksbank, CIB</t>
  </si>
  <si>
    <t>kötvénykibocsátási szerződés</t>
  </si>
  <si>
    <t>2027.</t>
  </si>
  <si>
    <t>Unicredit Bank Zrt</t>
  </si>
  <si>
    <t>Hitelkeret</t>
  </si>
  <si>
    <t>16498 sz. szerződés</t>
  </si>
  <si>
    <t>évente felülvizsgálat</t>
  </si>
  <si>
    <t>szerződés szerint</t>
  </si>
  <si>
    <t>Adó-Reál Pénzügyi és Szolgáltató Kft.</t>
  </si>
  <si>
    <t>könyvvizsgálói feladatok elvégzése</t>
  </si>
  <si>
    <t>03-239-2-2010/67</t>
  </si>
  <si>
    <t>Tender-Network Tanácsadó Kft.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</si>
</sst>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\ &quot;Ft&quot;;[Red]#,##0\ &quot;Ft&quot;"/>
    <numFmt numFmtId="168" formatCode="_-* #,##0\ _F_t_-;\-* #,##0\ _F_t_-;_-* &quot;-&quot;??\ _F_t_-;_-@_-"/>
    <numFmt numFmtId="169" formatCode="[$-40E]yyyy\.\ mmmm\ d\."/>
    <numFmt numFmtId="170" formatCode="yyyy/mm/dd;@"/>
    <numFmt numFmtId="171" formatCode="&quot;H-&quot;0000"/>
  </numFmts>
  <fonts count="32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 CE"/>
      <family val="1"/>
    </font>
    <font>
      <b/>
      <sz val="10"/>
      <name val="Arial"/>
      <family val="2"/>
    </font>
    <font>
      <u val="single"/>
      <sz val="10"/>
      <name val="Arial"/>
      <family val="2"/>
    </font>
    <font>
      <b/>
      <sz val="14"/>
      <name val="Times New Roman CE"/>
      <family val="1"/>
    </font>
    <font>
      <sz val="8"/>
      <name val="Tahoma"/>
      <family val="2"/>
    </font>
    <font>
      <b/>
      <sz val="8"/>
      <name val="Tahoma"/>
      <family val="2"/>
    </font>
    <font>
      <i/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7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0" fillId="17" borderId="7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4" fillId="4" borderId="0" applyNumberFormat="0" applyBorder="0" applyAlignment="0" applyProtection="0"/>
    <xf numFmtId="0" fontId="25" fillId="22" borderId="8" applyNumberFormat="0" applyAlignment="0" applyProtection="0"/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  <xf numFmtId="0" fontId="29" fillId="23" borderId="0" applyNumberFormat="0" applyBorder="0" applyAlignment="0" applyProtection="0"/>
    <xf numFmtId="0" fontId="30" fillId="22" borderId="1" applyNumberFormat="0" applyAlignment="0" applyProtection="0"/>
    <xf numFmtId="9" fontId="0" fillId="0" borderId="0" applyFont="0" applyFill="0" applyBorder="0" applyAlignment="0" applyProtection="0"/>
  </cellStyleXfs>
  <cellXfs count="273">
    <xf numFmtId="0" fontId="0" fillId="0" borderId="0" xfId="0" applyAlignment="1">
      <alignment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3" fontId="9" fillId="0" borderId="10" xfId="0" applyNumberFormat="1" applyFont="1" applyFill="1" applyBorder="1" applyAlignment="1">
      <alignment horizontal="right" vertical="center" wrapText="1"/>
    </xf>
    <xf numFmtId="14" fontId="9" fillId="0" borderId="11" xfId="0" applyNumberFormat="1" applyFont="1" applyFill="1" applyBorder="1" applyAlignment="1">
      <alignment horizontal="right" vertical="center" wrapText="1"/>
    </xf>
    <xf numFmtId="14" fontId="9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14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 wrapText="1"/>
    </xf>
    <xf numFmtId="14" fontId="9" fillId="0" borderId="12" xfId="0" applyNumberFormat="1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right" vertical="center"/>
    </xf>
    <xf numFmtId="14" fontId="0" fillId="0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 wrapText="1"/>
    </xf>
    <xf numFmtId="0" fontId="9" fillId="0" borderId="16" xfId="0" applyFont="1" applyFill="1" applyBorder="1" applyAlignment="1">
      <alignment horizontal="left" vertical="center"/>
    </xf>
    <xf numFmtId="0" fontId="3" fillId="0" borderId="0" xfId="55" applyFont="1" applyFill="1" applyAlignment="1">
      <alignment horizontal="left" vertical="center"/>
      <protection/>
    </xf>
    <xf numFmtId="0" fontId="4" fillId="0" borderId="0" xfId="55" applyFont="1" applyFill="1" applyBorder="1" applyAlignment="1">
      <alignment vertical="center"/>
      <protection/>
    </xf>
    <xf numFmtId="0" fontId="0" fillId="0" borderId="0" xfId="55" applyFont="1" applyFill="1" applyAlignment="1">
      <alignment vertical="center"/>
      <protection/>
    </xf>
    <xf numFmtId="0" fontId="0" fillId="0" borderId="0" xfId="55" applyFont="1" applyFill="1" applyAlignment="1">
      <alignment horizontal="right" vertical="center" wrapText="1"/>
      <protection/>
    </xf>
    <xf numFmtId="0" fontId="0" fillId="0" borderId="0" xfId="55" applyFont="1" applyFill="1" applyAlignment="1">
      <alignment horizontal="center" vertical="center" wrapText="1"/>
      <protection/>
    </xf>
    <xf numFmtId="0" fontId="0" fillId="0" borderId="0" xfId="55" applyFont="1" applyFill="1" applyAlignment="1">
      <alignment horizontal="right" vertical="center"/>
      <protection/>
    </xf>
    <xf numFmtId="3" fontId="0" fillId="0" borderId="0" xfId="55" applyNumberFormat="1" applyFont="1" applyFill="1" applyAlignment="1">
      <alignment horizontal="right" vertical="center"/>
      <protection/>
    </xf>
    <xf numFmtId="3" fontId="0" fillId="0" borderId="0" xfId="55" applyNumberFormat="1" applyFont="1" applyFill="1" applyAlignment="1">
      <alignment horizontal="right" vertical="center" wrapText="1"/>
      <protection/>
    </xf>
    <xf numFmtId="0" fontId="0" fillId="0" borderId="0" xfId="55" applyFont="1" applyFill="1" applyAlignment="1">
      <alignment horizontal="left" vertical="center"/>
      <protection/>
    </xf>
    <xf numFmtId="3" fontId="8" fillId="0" borderId="0" xfId="55" applyNumberFormat="1" applyFont="1" applyFill="1" applyAlignment="1">
      <alignment horizontal="right" vertical="center" wrapText="1"/>
      <protection/>
    </xf>
    <xf numFmtId="0" fontId="1" fillId="0" borderId="12" xfId="55" applyFont="1" applyFill="1" applyBorder="1" applyAlignment="1">
      <alignment horizontal="right" vertical="center" wrapText="1"/>
      <protection/>
    </xf>
    <xf numFmtId="0" fontId="1" fillId="0" borderId="12" xfId="55" applyFont="1" applyFill="1" applyBorder="1" applyAlignment="1">
      <alignment horizontal="center" vertical="center" wrapText="1"/>
      <protection/>
    </xf>
    <xf numFmtId="3" fontId="2" fillId="0" borderId="17" xfId="55" applyNumberFormat="1" applyFont="1" applyFill="1" applyBorder="1" applyAlignment="1">
      <alignment horizontal="right" vertical="center" wrapText="1"/>
      <protection/>
    </xf>
    <xf numFmtId="3" fontId="2" fillId="0" borderId="18" xfId="55" applyNumberFormat="1" applyFont="1" applyFill="1" applyBorder="1" applyAlignment="1">
      <alignment horizontal="right" vertical="center" wrapText="1"/>
      <protection/>
    </xf>
    <xf numFmtId="0" fontId="9" fillId="0" borderId="0" xfId="55" applyFont="1" applyFill="1" applyAlignment="1">
      <alignment vertical="center"/>
      <protection/>
    </xf>
    <xf numFmtId="0" fontId="0" fillId="0" borderId="16" xfId="55" applyFont="1" applyFill="1" applyBorder="1" applyAlignment="1">
      <alignment horizontal="left" vertical="center" wrapText="1"/>
      <protection/>
    </xf>
    <xf numFmtId="0" fontId="9" fillId="0" borderId="11" xfId="55" applyFont="1" applyFill="1" applyBorder="1" applyAlignment="1">
      <alignment vertical="center" wrapText="1"/>
      <protection/>
    </xf>
    <xf numFmtId="14" fontId="9" fillId="0" borderId="11" xfId="55" applyNumberFormat="1" applyFont="1" applyFill="1" applyBorder="1" applyAlignment="1">
      <alignment horizontal="right" vertical="center" wrapText="1"/>
      <protection/>
    </xf>
    <xf numFmtId="0" fontId="9" fillId="0" borderId="11" xfId="55" applyFont="1" applyFill="1" applyBorder="1" applyAlignment="1">
      <alignment horizontal="center" vertical="center" wrapText="1"/>
      <protection/>
    </xf>
    <xf numFmtId="0" fontId="0" fillId="0" borderId="15" xfId="55" applyFont="1" applyFill="1" applyBorder="1" applyAlignment="1">
      <alignment horizontal="right" vertical="center" wrapText="1"/>
      <protection/>
    </xf>
    <xf numFmtId="0" fontId="9" fillId="0" borderId="19" xfId="55" applyFont="1" applyFill="1" applyBorder="1" applyAlignment="1">
      <alignment vertical="center"/>
      <protection/>
    </xf>
    <xf numFmtId="0" fontId="9" fillId="0" borderId="10" xfId="55" applyFont="1" applyFill="1" applyBorder="1" applyAlignment="1">
      <alignment vertical="center"/>
      <protection/>
    </xf>
    <xf numFmtId="0" fontId="0" fillId="0" borderId="20" xfId="55" applyFont="1" applyFill="1" applyBorder="1" applyAlignment="1">
      <alignment horizontal="left" vertical="center" wrapText="1"/>
      <protection/>
    </xf>
    <xf numFmtId="0" fontId="9" fillId="0" borderId="21" xfId="55" applyFont="1" applyFill="1" applyBorder="1" applyAlignment="1">
      <alignment vertical="center" wrapText="1"/>
      <protection/>
    </xf>
    <xf numFmtId="14" fontId="9" fillId="0" borderId="21" xfId="55" applyNumberFormat="1" applyFont="1" applyFill="1" applyBorder="1" applyAlignment="1">
      <alignment horizontal="right" vertical="center" wrapText="1"/>
      <protection/>
    </xf>
    <xf numFmtId="0" fontId="9" fillId="0" borderId="21" xfId="55" applyFont="1" applyFill="1" applyBorder="1" applyAlignment="1">
      <alignment horizontal="center" vertical="center" wrapText="1"/>
      <protection/>
    </xf>
    <xf numFmtId="0" fontId="9" fillId="0" borderId="21" xfId="55" applyFont="1" applyFill="1" applyBorder="1" applyAlignment="1">
      <alignment horizontal="right" vertical="center" wrapText="1"/>
      <protection/>
    </xf>
    <xf numFmtId="3" fontId="9" fillId="0" borderId="21" xfId="55" applyNumberFormat="1" applyFont="1" applyFill="1" applyBorder="1" applyAlignment="1">
      <alignment horizontal="right" vertical="center" wrapText="1"/>
      <protection/>
    </xf>
    <xf numFmtId="0" fontId="0" fillId="0" borderId="22" xfId="55" applyFont="1" applyFill="1" applyBorder="1" applyAlignment="1">
      <alignment horizontal="right" vertical="center" wrapText="1"/>
      <protection/>
    </xf>
    <xf numFmtId="0" fontId="9" fillId="0" borderId="10" xfId="55" applyFont="1" applyFill="1" applyBorder="1" applyAlignment="1">
      <alignment vertical="center" wrapText="1"/>
      <protection/>
    </xf>
    <xf numFmtId="14" fontId="9" fillId="0" borderId="10" xfId="55" applyNumberFormat="1" applyFont="1" applyFill="1" applyBorder="1" applyAlignment="1">
      <alignment horizontal="right" vertical="center" wrapText="1"/>
      <protection/>
    </xf>
    <xf numFmtId="14" fontId="9" fillId="0" borderId="10" xfId="55" applyNumberFormat="1" applyFont="1" applyFill="1" applyBorder="1" applyAlignment="1">
      <alignment horizontal="center" vertical="center" wrapText="1"/>
      <protection/>
    </xf>
    <xf numFmtId="3" fontId="9" fillId="0" borderId="10" xfId="55" applyNumberFormat="1" applyFont="1" applyFill="1" applyBorder="1" applyAlignment="1">
      <alignment horizontal="right" vertical="center" wrapText="1"/>
      <protection/>
    </xf>
    <xf numFmtId="0" fontId="0" fillId="0" borderId="14" xfId="55" applyFont="1" applyFill="1" applyBorder="1" applyAlignment="1">
      <alignment horizontal="right" vertical="center" wrapText="1"/>
      <protection/>
    </xf>
    <xf numFmtId="0" fontId="9" fillId="0" borderId="10" xfId="55" applyFont="1" applyFill="1" applyBorder="1" applyAlignment="1">
      <alignment horizontal="center" vertical="center" wrapText="1"/>
      <protection/>
    </xf>
    <xf numFmtId="0" fontId="9" fillId="0" borderId="10" xfId="55" applyFont="1" applyFill="1" applyBorder="1" applyAlignment="1">
      <alignment horizontal="right" vertical="center" wrapText="1"/>
      <protection/>
    </xf>
    <xf numFmtId="0" fontId="9" fillId="0" borderId="14" xfId="55" applyFont="1" applyFill="1" applyBorder="1" applyAlignment="1">
      <alignment horizontal="right" vertical="center" wrapText="1"/>
      <protection/>
    </xf>
    <xf numFmtId="0" fontId="0" fillId="0" borderId="13" xfId="55" applyFont="1" applyFill="1" applyBorder="1" applyAlignment="1">
      <alignment horizontal="left" vertical="center" wrapText="1"/>
      <protection/>
    </xf>
    <xf numFmtId="0" fontId="0" fillId="0" borderId="23" xfId="55" applyFont="1" applyFill="1" applyBorder="1" applyAlignment="1">
      <alignment horizontal="right" vertical="center" wrapText="1"/>
      <protection/>
    </xf>
    <xf numFmtId="3" fontId="0" fillId="0" borderId="10" xfId="55" applyNumberFormat="1" applyFont="1" applyFill="1" applyBorder="1" applyAlignment="1">
      <alignment horizontal="right" vertical="center" wrapText="1"/>
      <protection/>
    </xf>
    <xf numFmtId="3" fontId="9" fillId="0" borderId="10" xfId="55" applyNumberFormat="1" applyFont="1" applyFill="1" applyBorder="1" applyAlignment="1">
      <alignment horizontal="right" vertical="center"/>
      <protection/>
    </xf>
    <xf numFmtId="3" fontId="0" fillId="0" borderId="10" xfId="55" applyNumberFormat="1" applyFont="1" applyFill="1" applyBorder="1" applyAlignment="1">
      <alignment horizontal="right" vertical="center"/>
      <protection/>
    </xf>
    <xf numFmtId="0" fontId="0" fillId="0" borderId="14" xfId="55" applyFont="1" applyFill="1" applyBorder="1" applyAlignment="1">
      <alignment horizontal="right" vertical="center"/>
      <protection/>
    </xf>
    <xf numFmtId="0" fontId="9" fillId="0" borderId="16" xfId="55" applyFont="1" applyFill="1" applyBorder="1" applyAlignment="1">
      <alignment horizontal="left"/>
      <protection/>
    </xf>
    <xf numFmtId="0" fontId="9" fillId="0" borderId="11" xfId="55" applyFont="1" applyFill="1" applyBorder="1" applyAlignment="1">
      <alignment vertical="center"/>
      <protection/>
    </xf>
    <xf numFmtId="14" fontId="9" fillId="0" borderId="11" xfId="55" applyNumberFormat="1" applyFont="1" applyFill="1" applyBorder="1" applyAlignment="1">
      <alignment horizontal="right" vertical="center"/>
      <protection/>
    </xf>
    <xf numFmtId="0" fontId="9" fillId="0" borderId="11" xfId="55" applyFont="1" applyFill="1" applyBorder="1" applyAlignment="1">
      <alignment horizontal="center" vertical="center"/>
      <protection/>
    </xf>
    <xf numFmtId="0" fontId="9" fillId="0" borderId="11" xfId="55" applyFont="1" applyFill="1" applyBorder="1" applyAlignment="1">
      <alignment horizontal="right" vertical="center"/>
      <protection/>
    </xf>
    <xf numFmtId="3" fontId="9" fillId="0" borderId="11" xfId="55" applyNumberFormat="1" applyFont="1" applyFill="1" applyBorder="1" applyAlignment="1">
      <alignment horizontal="right" vertical="center"/>
      <protection/>
    </xf>
    <xf numFmtId="0" fontId="9" fillId="0" borderId="15" xfId="55" applyFont="1" applyFill="1" applyBorder="1" applyAlignment="1">
      <alignment horizontal="right" vertical="center" wrapText="1"/>
      <protection/>
    </xf>
    <xf numFmtId="0" fontId="9" fillId="0" borderId="13" xfId="55" applyFont="1" applyFill="1" applyBorder="1" applyAlignment="1">
      <alignment horizontal="left"/>
      <protection/>
    </xf>
    <xf numFmtId="14" fontId="9" fillId="0" borderId="10" xfId="55" applyNumberFormat="1" applyFont="1" applyFill="1" applyBorder="1" applyAlignment="1">
      <alignment horizontal="right" vertical="center"/>
      <protection/>
    </xf>
    <xf numFmtId="14" fontId="9" fillId="0" borderId="10" xfId="55" applyNumberFormat="1" applyFont="1" applyFill="1" applyBorder="1" applyAlignment="1">
      <alignment horizontal="center" vertical="center"/>
      <protection/>
    </xf>
    <xf numFmtId="0" fontId="9" fillId="0" borderId="10" xfId="55" applyFont="1" applyFill="1" applyBorder="1" applyAlignment="1">
      <alignment horizontal="right" vertical="center"/>
      <protection/>
    </xf>
    <xf numFmtId="0" fontId="9" fillId="0" borderId="10" xfId="55" applyFont="1" applyFill="1" applyBorder="1" applyAlignment="1">
      <alignment horizontal="center" vertical="center"/>
      <protection/>
    </xf>
    <xf numFmtId="0" fontId="9" fillId="0" borderId="10" xfId="55" applyFont="1" applyFill="1" applyBorder="1" applyAlignment="1">
      <alignment vertical="center"/>
      <protection/>
    </xf>
    <xf numFmtId="3" fontId="9" fillId="0" borderId="10" xfId="55" applyNumberFormat="1" applyFont="1" applyFill="1" applyBorder="1" applyAlignment="1">
      <alignment vertical="center"/>
      <protection/>
    </xf>
    <xf numFmtId="0" fontId="9" fillId="0" borderId="10" xfId="55" applyFont="1" applyFill="1" applyBorder="1" applyAlignment="1">
      <alignment vertical="center" wrapText="1" shrinkToFit="1"/>
      <protection/>
    </xf>
    <xf numFmtId="14" fontId="9" fillId="0" borderId="10" xfId="55" applyNumberFormat="1" applyFont="1" applyFill="1" applyBorder="1" applyAlignment="1">
      <alignment vertical="center" wrapText="1"/>
      <protection/>
    </xf>
    <xf numFmtId="0" fontId="9" fillId="0" borderId="12" xfId="55" applyFont="1" applyFill="1" applyBorder="1" applyAlignment="1">
      <alignment vertical="center" wrapText="1"/>
      <protection/>
    </xf>
    <xf numFmtId="14" fontId="9" fillId="0" borderId="12" xfId="55" applyNumberFormat="1" applyFont="1" applyFill="1" applyBorder="1" applyAlignment="1">
      <alignment horizontal="right" vertical="center" wrapText="1"/>
      <protection/>
    </xf>
    <xf numFmtId="0" fontId="9" fillId="0" borderId="12" xfId="55" applyFont="1" applyFill="1" applyBorder="1" applyAlignment="1">
      <alignment horizontal="center" vertical="center" wrapText="1"/>
      <protection/>
    </xf>
    <xf numFmtId="3" fontId="9" fillId="0" borderId="12" xfId="55" applyNumberFormat="1" applyFont="1" applyFill="1" applyBorder="1" applyAlignment="1">
      <alignment horizontal="right" vertical="center" wrapText="1"/>
      <protection/>
    </xf>
    <xf numFmtId="0" fontId="9" fillId="0" borderId="24" xfId="55" applyFont="1" applyFill="1" applyBorder="1" applyAlignment="1">
      <alignment horizontal="right" vertical="center" wrapText="1"/>
      <protection/>
    </xf>
    <xf numFmtId="0" fontId="0" fillId="0" borderId="13" xfId="55" applyFont="1" applyFill="1" applyBorder="1" applyAlignment="1">
      <alignment horizontal="left" vertical="center"/>
      <protection/>
    </xf>
    <xf numFmtId="170" fontId="9" fillId="0" borderId="10" xfId="55" applyNumberFormat="1" applyFont="1" applyFill="1" applyBorder="1" applyAlignment="1">
      <alignment horizontal="right" vertical="center" wrapText="1"/>
      <protection/>
    </xf>
    <xf numFmtId="3" fontId="0" fillId="0" borderId="10" xfId="42" applyNumberFormat="1" applyFont="1" applyFill="1" applyBorder="1" applyAlignment="1">
      <alignment horizontal="right" vertical="center"/>
    </xf>
    <xf numFmtId="0" fontId="9" fillId="0" borderId="13" xfId="55" applyFont="1" applyFill="1" applyBorder="1" applyAlignment="1">
      <alignment horizontal="left" vertical="center"/>
      <protection/>
    </xf>
    <xf numFmtId="170" fontId="9" fillId="0" borderId="10" xfId="55" applyNumberFormat="1" applyFont="1" applyFill="1" applyBorder="1" applyAlignment="1">
      <alignment horizontal="center" vertical="center" wrapText="1"/>
      <protection/>
    </xf>
    <xf numFmtId="0" fontId="0" fillId="0" borderId="10" xfId="55" applyFont="1" applyFill="1" applyBorder="1" applyAlignment="1">
      <alignment vertical="center" wrapText="1"/>
      <protection/>
    </xf>
    <xf numFmtId="0" fontId="9" fillId="0" borderId="25" xfId="55" applyFont="1" applyFill="1" applyBorder="1" applyAlignment="1">
      <alignment vertical="center" wrapText="1"/>
      <protection/>
    </xf>
    <xf numFmtId="14" fontId="9" fillId="0" borderId="25" xfId="55" applyNumberFormat="1" applyFont="1" applyFill="1" applyBorder="1" applyAlignment="1">
      <alignment horizontal="right" vertical="center" wrapText="1"/>
      <protection/>
    </xf>
    <xf numFmtId="0" fontId="9" fillId="0" borderId="25" xfId="55" applyFont="1" applyFill="1" applyBorder="1" applyAlignment="1">
      <alignment horizontal="center" vertical="center" wrapText="1"/>
      <protection/>
    </xf>
    <xf numFmtId="3" fontId="9" fillId="0" borderId="25" xfId="55" applyNumberFormat="1" applyFont="1" applyFill="1" applyBorder="1" applyAlignment="1">
      <alignment horizontal="right" vertical="center" wrapText="1"/>
      <protection/>
    </xf>
    <xf numFmtId="3" fontId="0" fillId="0" borderId="25" xfId="55" applyNumberFormat="1" applyFont="1" applyFill="1" applyBorder="1" applyAlignment="1">
      <alignment horizontal="right" vertical="center" wrapText="1"/>
      <protection/>
    </xf>
    <xf numFmtId="0" fontId="0" fillId="0" borderId="26" xfId="55" applyFont="1" applyFill="1" applyBorder="1" applyAlignment="1">
      <alignment horizontal="right" vertical="center" wrapText="1"/>
      <protection/>
    </xf>
    <xf numFmtId="0" fontId="0" fillId="0" borderId="10" xfId="55" applyFont="1" applyFill="1" applyBorder="1" applyAlignment="1">
      <alignment horizontal="left" vertical="center"/>
      <protection/>
    </xf>
    <xf numFmtId="0" fontId="9" fillId="0" borderId="10" xfId="55" applyFont="1" applyFill="1" applyBorder="1" applyAlignment="1">
      <alignment horizontal="left" vertical="center" wrapText="1"/>
      <protection/>
    </xf>
    <xf numFmtId="0" fontId="0" fillId="0" borderId="10" xfId="55" applyFont="1" applyFill="1" applyBorder="1" applyAlignment="1">
      <alignment horizontal="right" vertical="center"/>
      <protection/>
    </xf>
    <xf numFmtId="0" fontId="0" fillId="0" borderId="10" xfId="55" applyFont="1" applyFill="1" applyBorder="1" applyAlignment="1">
      <alignment horizontal="right" vertical="center" wrapText="1" shrinkToFit="1"/>
      <protection/>
    </xf>
    <xf numFmtId="14" fontId="0" fillId="0" borderId="10" xfId="55" applyNumberFormat="1" applyFont="1" applyFill="1" applyBorder="1" applyAlignment="1">
      <alignment horizontal="right" vertical="center"/>
      <protection/>
    </xf>
    <xf numFmtId="0" fontId="0" fillId="0" borderId="10" xfId="55" applyFont="1" applyFill="1" applyBorder="1" applyAlignment="1">
      <alignment horizontal="center" vertical="center"/>
      <protection/>
    </xf>
    <xf numFmtId="0" fontId="0" fillId="0" borderId="10" xfId="55" applyFont="1" applyFill="1" applyBorder="1" applyAlignment="1">
      <alignment horizontal="right" vertical="center" wrapText="1"/>
      <protection/>
    </xf>
    <xf numFmtId="14" fontId="0" fillId="0" borderId="10" xfId="55" applyNumberFormat="1" applyFont="1" applyFill="1" applyBorder="1" applyAlignment="1">
      <alignment horizontal="center" vertical="center"/>
      <protection/>
    </xf>
    <xf numFmtId="0" fontId="9" fillId="0" borderId="13" xfId="56" applyFont="1" applyFill="1" applyBorder="1" applyAlignment="1">
      <alignment horizontal="left" vertical="center"/>
      <protection/>
    </xf>
    <xf numFmtId="0" fontId="9" fillId="0" borderId="10" xfId="56" applyFont="1" applyFill="1" applyBorder="1" applyAlignment="1">
      <alignment vertical="center"/>
      <protection/>
    </xf>
    <xf numFmtId="0" fontId="9" fillId="0" borderId="10" xfId="56" applyFont="1" applyFill="1" applyBorder="1" applyAlignment="1">
      <alignment vertical="center" wrapText="1"/>
      <protection/>
    </xf>
    <xf numFmtId="14" fontId="9" fillId="0" borderId="10" xfId="56" applyNumberFormat="1" applyFont="1" applyFill="1" applyBorder="1" applyAlignment="1">
      <alignment horizontal="right" vertical="center"/>
      <protection/>
    </xf>
    <xf numFmtId="14" fontId="9" fillId="0" borderId="10" xfId="56" applyNumberFormat="1" applyFont="1" applyFill="1" applyBorder="1" applyAlignment="1">
      <alignment horizontal="center" vertical="center"/>
      <protection/>
    </xf>
    <xf numFmtId="3" fontId="9" fillId="0" borderId="10" xfId="56" applyNumberFormat="1" applyFont="1" applyFill="1" applyBorder="1" applyAlignment="1">
      <alignment horizontal="center" vertical="center"/>
      <protection/>
    </xf>
    <xf numFmtId="3" fontId="9" fillId="0" borderId="10" xfId="56" applyNumberFormat="1" applyFont="1" applyFill="1" applyBorder="1" applyAlignment="1">
      <alignment horizontal="right" vertical="center"/>
      <protection/>
    </xf>
    <xf numFmtId="3" fontId="9" fillId="0" borderId="23" xfId="56" applyNumberFormat="1" applyFont="1" applyFill="1" applyBorder="1" applyAlignment="1">
      <alignment horizontal="right" vertical="center"/>
      <protection/>
    </xf>
    <xf numFmtId="0" fontId="9" fillId="0" borderId="10" xfId="56" applyFont="1" applyFill="1" applyBorder="1" applyAlignment="1">
      <alignment horizontal="right" vertical="center"/>
      <protection/>
    </xf>
    <xf numFmtId="3" fontId="9" fillId="0" borderId="10" xfId="42" applyNumberFormat="1" applyFont="1" applyFill="1" applyBorder="1" applyAlignment="1">
      <alignment horizontal="center" vertical="center"/>
    </xf>
    <xf numFmtId="3" fontId="9" fillId="0" borderId="10" xfId="42" applyNumberFormat="1" applyFont="1" applyFill="1" applyBorder="1" applyAlignment="1">
      <alignment horizontal="right" vertical="center"/>
    </xf>
    <xf numFmtId="3" fontId="9" fillId="0" borderId="23" xfId="42" applyNumberFormat="1" applyFont="1" applyFill="1" applyBorder="1" applyAlignment="1">
      <alignment horizontal="right" vertical="center"/>
    </xf>
    <xf numFmtId="0" fontId="9" fillId="0" borderId="27" xfId="56" applyFont="1" applyFill="1" applyBorder="1" applyAlignment="1">
      <alignment horizontal="left" vertical="center"/>
      <protection/>
    </xf>
    <xf numFmtId="0" fontId="9" fillId="0" borderId="25" xfId="56" applyFont="1" applyFill="1" applyBorder="1" applyAlignment="1">
      <alignment vertical="center" wrapText="1"/>
      <protection/>
    </xf>
    <xf numFmtId="14" fontId="9" fillId="0" borderId="25" xfId="56" applyNumberFormat="1" applyFont="1" applyFill="1" applyBorder="1" applyAlignment="1">
      <alignment horizontal="right" vertical="center"/>
      <protection/>
    </xf>
    <xf numFmtId="0" fontId="9" fillId="0" borderId="25" xfId="56" applyFont="1" applyFill="1" applyBorder="1" applyAlignment="1">
      <alignment horizontal="center" vertical="center" wrapText="1"/>
      <protection/>
    </xf>
    <xf numFmtId="3" fontId="9" fillId="0" borderId="25" xfId="56" applyNumberFormat="1" applyFont="1" applyFill="1" applyBorder="1" applyAlignment="1">
      <alignment horizontal="center" vertical="center"/>
      <protection/>
    </xf>
    <xf numFmtId="3" fontId="9" fillId="0" borderId="25" xfId="56" applyNumberFormat="1" applyFont="1" applyFill="1" applyBorder="1" applyAlignment="1">
      <alignment horizontal="right" vertical="center"/>
      <protection/>
    </xf>
    <xf numFmtId="3" fontId="9" fillId="0" borderId="28" xfId="56" applyNumberFormat="1" applyFont="1" applyFill="1" applyBorder="1" applyAlignment="1">
      <alignment horizontal="right" vertical="center"/>
      <protection/>
    </xf>
    <xf numFmtId="0" fontId="9" fillId="0" borderId="10" xfId="55" applyFont="1" applyFill="1" applyBorder="1" applyAlignment="1">
      <alignment horizontal="left" vertical="center"/>
      <protection/>
    </xf>
    <xf numFmtId="168" fontId="9" fillId="0" borderId="10" xfId="42" applyNumberFormat="1" applyFont="1" applyFill="1" applyBorder="1" applyAlignment="1">
      <alignment horizontal="right" vertical="center"/>
    </xf>
    <xf numFmtId="168" fontId="9" fillId="0" borderId="23" xfId="42" applyNumberFormat="1" applyFont="1" applyFill="1" applyBorder="1" applyAlignment="1">
      <alignment horizontal="right" vertical="center"/>
    </xf>
    <xf numFmtId="168" fontId="9" fillId="0" borderId="10" xfId="42" applyNumberFormat="1" applyFont="1" applyFill="1" applyBorder="1" applyAlignment="1">
      <alignment horizontal="center" vertical="center"/>
    </xf>
    <xf numFmtId="3" fontId="0" fillId="0" borderId="11" xfId="55" applyNumberFormat="1" applyFont="1" applyFill="1" applyBorder="1" applyAlignment="1">
      <alignment horizontal="right" vertical="center" wrapText="1"/>
      <protection/>
    </xf>
    <xf numFmtId="168" fontId="0" fillId="0" borderId="10" xfId="42" applyNumberFormat="1" applyFont="1" applyFill="1" applyBorder="1" applyAlignment="1">
      <alignment horizontal="right" vertical="center"/>
    </xf>
    <xf numFmtId="0" fontId="10" fillId="0" borderId="29" xfId="55" applyFont="1" applyFill="1" applyBorder="1" applyAlignment="1">
      <alignment vertical="center"/>
      <protection/>
    </xf>
    <xf numFmtId="0" fontId="10" fillId="0" borderId="16" xfId="55" applyFont="1" applyFill="1" applyBorder="1" applyAlignment="1">
      <alignment vertical="center"/>
      <protection/>
    </xf>
    <xf numFmtId="0" fontId="9" fillId="0" borderId="11" xfId="55" applyFont="1" applyFill="1" applyBorder="1" applyAlignment="1">
      <alignment vertical="center"/>
      <protection/>
    </xf>
    <xf numFmtId="14" fontId="9" fillId="0" borderId="11" xfId="55" applyNumberFormat="1" applyFont="1" applyFill="1" applyBorder="1" applyAlignment="1">
      <alignment horizontal="right" vertical="center" wrapText="1"/>
      <protection/>
    </xf>
    <xf numFmtId="0" fontId="9" fillId="0" borderId="11" xfId="55" applyFont="1" applyFill="1" applyBorder="1" applyAlignment="1">
      <alignment horizontal="center" vertical="center" wrapText="1"/>
      <protection/>
    </xf>
    <xf numFmtId="6" fontId="9" fillId="0" borderId="11" xfId="55" applyNumberFormat="1" applyFont="1" applyFill="1" applyBorder="1" applyAlignment="1">
      <alignment vertical="center"/>
      <protection/>
    </xf>
    <xf numFmtId="6" fontId="9" fillId="0" borderId="11" xfId="55" applyNumberFormat="1" applyFont="1" applyFill="1" applyBorder="1" applyAlignment="1">
      <alignment horizontal="right" vertical="center"/>
      <protection/>
    </xf>
    <xf numFmtId="0" fontId="9" fillId="0" borderId="15" xfId="55" applyFont="1" applyFill="1" applyBorder="1" applyAlignment="1">
      <alignment horizontal="right" vertical="center" wrapText="1"/>
      <protection/>
    </xf>
    <xf numFmtId="0" fontId="10" fillId="0" borderId="13" xfId="55" applyFont="1" applyFill="1" applyBorder="1" applyAlignment="1">
      <alignment vertical="center"/>
      <protection/>
    </xf>
    <xf numFmtId="14" fontId="9" fillId="0" borderId="10" xfId="55" applyNumberFormat="1" applyFont="1" applyFill="1" applyBorder="1" applyAlignment="1">
      <alignment horizontal="right" vertical="center" wrapText="1"/>
      <protection/>
    </xf>
    <xf numFmtId="0" fontId="9" fillId="0" borderId="10" xfId="55" applyFont="1" applyFill="1" applyBorder="1" applyAlignment="1">
      <alignment horizontal="center" vertical="center" wrapText="1"/>
      <protection/>
    </xf>
    <xf numFmtId="6" fontId="9" fillId="0" borderId="10" xfId="55" applyNumberFormat="1" applyFont="1" applyFill="1" applyBorder="1" applyAlignment="1">
      <alignment vertical="center"/>
      <protection/>
    </xf>
    <xf numFmtId="6" fontId="9" fillId="0" borderId="10" xfId="55" applyNumberFormat="1" applyFont="1" applyFill="1" applyBorder="1" applyAlignment="1">
      <alignment horizontal="right" vertical="center"/>
      <protection/>
    </xf>
    <xf numFmtId="0" fontId="9" fillId="0" borderId="14" xfId="55" applyFont="1" applyFill="1" applyBorder="1" applyAlignment="1">
      <alignment horizontal="right" vertical="center" wrapText="1"/>
      <protection/>
    </xf>
    <xf numFmtId="0" fontId="9" fillId="0" borderId="10" xfId="55" applyFont="1" applyFill="1" applyBorder="1" applyAlignment="1">
      <alignment horizontal="center" vertical="center"/>
      <protection/>
    </xf>
    <xf numFmtId="0" fontId="9" fillId="0" borderId="10" xfId="55" applyFont="1" applyFill="1" applyBorder="1" applyAlignment="1">
      <alignment horizontal="right" vertical="center"/>
      <protection/>
    </xf>
    <xf numFmtId="14" fontId="0" fillId="0" borderId="10" xfId="55" applyNumberFormat="1" applyFont="1" applyFill="1" applyBorder="1" applyAlignment="1">
      <alignment horizontal="right" vertical="center" wrapText="1"/>
      <protection/>
    </xf>
    <xf numFmtId="0" fontId="0" fillId="0" borderId="10" xfId="55" applyFont="1" applyFill="1" applyBorder="1" applyAlignment="1">
      <alignment horizontal="center" vertical="center" wrapText="1"/>
      <protection/>
    </xf>
    <xf numFmtId="6" fontId="0" fillId="0" borderId="10" xfId="55" applyNumberFormat="1" applyFont="1" applyFill="1" applyBorder="1" applyAlignment="1">
      <alignment horizontal="right" vertical="center" wrapText="1"/>
      <protection/>
    </xf>
    <xf numFmtId="0" fontId="0" fillId="0" borderId="10" xfId="55" applyFont="1" applyFill="1" applyBorder="1" applyAlignment="1">
      <alignment vertical="center"/>
      <protection/>
    </xf>
    <xf numFmtId="14" fontId="0" fillId="0" borderId="10" xfId="55" applyNumberFormat="1" applyFont="1" applyFill="1" applyBorder="1" applyAlignment="1">
      <alignment horizontal="center" vertical="center" wrapText="1"/>
      <protection/>
    </xf>
    <xf numFmtId="6" fontId="0" fillId="0" borderId="10" xfId="55" applyNumberFormat="1" applyFont="1" applyFill="1" applyBorder="1" applyAlignment="1">
      <alignment horizontal="right" vertical="center"/>
      <protection/>
    </xf>
    <xf numFmtId="3" fontId="9" fillId="0" borderId="10" xfId="55" applyNumberFormat="1" applyFont="1" applyFill="1" applyBorder="1" applyAlignment="1">
      <alignment horizontal="center" vertical="center" wrapText="1"/>
      <protection/>
    </xf>
    <xf numFmtId="3" fontId="0" fillId="0" borderId="10" xfId="55" applyNumberFormat="1" applyFont="1" applyFill="1" applyBorder="1" applyAlignment="1">
      <alignment horizontal="center" vertical="center"/>
      <protection/>
    </xf>
    <xf numFmtId="0" fontId="12" fillId="0" borderId="10" xfId="55" applyFont="1" applyFill="1" applyBorder="1" applyAlignment="1">
      <alignment horizontal="left" vertical="center" wrapText="1"/>
      <protection/>
    </xf>
    <xf numFmtId="0" fontId="12" fillId="0" borderId="10" xfId="55" applyFont="1" applyFill="1" applyBorder="1" applyAlignment="1">
      <alignment vertical="center" wrapText="1"/>
      <protection/>
    </xf>
    <xf numFmtId="14" fontId="12" fillId="0" borderId="10" xfId="55" applyNumberFormat="1" applyFont="1" applyFill="1" applyBorder="1" applyAlignment="1">
      <alignment horizontal="right" vertical="center" wrapText="1"/>
      <protection/>
    </xf>
    <xf numFmtId="14" fontId="12" fillId="0" borderId="10" xfId="55" applyNumberFormat="1" applyFont="1" applyFill="1" applyBorder="1" applyAlignment="1">
      <alignment horizontal="center" vertical="center" wrapText="1"/>
      <protection/>
    </xf>
    <xf numFmtId="168" fontId="12" fillId="0" borderId="10" xfId="42" applyNumberFormat="1" applyFont="1" applyFill="1" applyBorder="1" applyAlignment="1">
      <alignment horizontal="right" vertical="center" wrapText="1"/>
    </xf>
    <xf numFmtId="0" fontId="12" fillId="0" borderId="10" xfId="55" applyFont="1" applyFill="1" applyBorder="1" applyAlignment="1">
      <alignment horizontal="right" vertical="center" wrapText="1"/>
      <protection/>
    </xf>
    <xf numFmtId="0" fontId="12" fillId="0" borderId="10" xfId="55" applyFont="1" applyFill="1" applyBorder="1" applyAlignment="1">
      <alignment horizontal="center" vertical="center" wrapText="1"/>
      <protection/>
    </xf>
    <xf numFmtId="0" fontId="9" fillId="0" borderId="21" xfId="55" applyFont="1" applyFill="1" applyBorder="1" applyAlignment="1">
      <alignment horizontal="left" vertical="center" wrapText="1"/>
      <protection/>
    </xf>
    <xf numFmtId="3" fontId="0" fillId="0" borderId="21" xfId="55" applyNumberFormat="1" applyFont="1" applyFill="1" applyBorder="1" applyAlignment="1">
      <alignment horizontal="right" vertical="center" wrapText="1"/>
      <protection/>
    </xf>
    <xf numFmtId="0" fontId="0" fillId="0" borderId="22" xfId="55" applyFont="1" applyFill="1" applyBorder="1" applyAlignment="1">
      <alignment vertical="center" wrapText="1"/>
      <protection/>
    </xf>
    <xf numFmtId="0" fontId="0" fillId="0" borderId="14" xfId="55" applyFont="1" applyFill="1" applyBorder="1" applyAlignment="1">
      <alignment vertical="center" wrapText="1"/>
      <protection/>
    </xf>
    <xf numFmtId="14" fontId="9" fillId="0" borderId="10" xfId="55" applyNumberFormat="1" applyFont="1" applyFill="1" applyBorder="1" applyAlignment="1">
      <alignment vertical="center" wrapText="1"/>
      <protection/>
    </xf>
    <xf numFmtId="14" fontId="9" fillId="0" borderId="10" xfId="55" applyNumberFormat="1" applyFont="1" applyFill="1" applyBorder="1" applyAlignment="1">
      <alignment horizontal="center" vertical="center" wrapText="1"/>
      <protection/>
    </xf>
    <xf numFmtId="3" fontId="9" fillId="0" borderId="10" xfId="55" applyNumberFormat="1" applyFont="1" applyFill="1" applyBorder="1" applyAlignment="1">
      <alignment vertical="center"/>
      <protection/>
    </xf>
    <xf numFmtId="3" fontId="9" fillId="0" borderId="10" xfId="55" applyNumberFormat="1" applyFont="1" applyFill="1" applyBorder="1" applyAlignment="1">
      <alignment horizontal="right" vertical="center"/>
      <protection/>
    </xf>
    <xf numFmtId="0" fontId="10" fillId="0" borderId="30" xfId="55" applyFont="1" applyFill="1" applyBorder="1" applyAlignment="1">
      <alignment vertical="center"/>
      <protection/>
    </xf>
    <xf numFmtId="0" fontId="9" fillId="0" borderId="31" xfId="55" applyFont="1" applyFill="1" applyBorder="1" applyAlignment="1">
      <alignment vertical="center"/>
      <protection/>
    </xf>
    <xf numFmtId="0" fontId="9" fillId="0" borderId="31" xfId="55" applyFont="1" applyFill="1" applyBorder="1" applyAlignment="1">
      <alignment horizontal="right" vertical="center" wrapText="1"/>
      <protection/>
    </xf>
    <xf numFmtId="0" fontId="9" fillId="0" borderId="31" xfId="55" applyFont="1" applyFill="1" applyBorder="1" applyAlignment="1">
      <alignment horizontal="center" vertical="center" wrapText="1"/>
      <protection/>
    </xf>
    <xf numFmtId="0" fontId="9" fillId="0" borderId="31" xfId="55" applyFont="1" applyFill="1" applyBorder="1" applyAlignment="1">
      <alignment horizontal="right" vertical="center"/>
      <protection/>
    </xf>
    <xf numFmtId="0" fontId="9" fillId="0" borderId="32" xfId="55" applyFont="1" applyFill="1" applyBorder="1" applyAlignment="1">
      <alignment horizontal="right" vertical="center" wrapText="1"/>
      <protection/>
    </xf>
    <xf numFmtId="0" fontId="0" fillId="0" borderId="13" xfId="55" applyFont="1" applyFill="1" applyBorder="1" applyAlignment="1">
      <alignment horizontal="center" vertical="center"/>
      <protection/>
    </xf>
    <xf numFmtId="0" fontId="9" fillId="0" borderId="13" xfId="55" applyFont="1" applyFill="1" applyBorder="1" applyAlignment="1">
      <alignment horizontal="center" vertical="center"/>
      <protection/>
    </xf>
    <xf numFmtId="3" fontId="9" fillId="0" borderId="10" xfId="55" applyNumberFormat="1" applyFont="1" applyFill="1" applyBorder="1" applyAlignment="1">
      <alignment horizontal="center" vertical="center"/>
      <protection/>
    </xf>
    <xf numFmtId="3" fontId="0" fillId="0" borderId="21" xfId="55" applyNumberFormat="1" applyFont="1" applyFill="1" applyBorder="1" applyAlignment="1">
      <alignment horizontal="right" vertical="center"/>
      <protection/>
    </xf>
    <xf numFmtId="3" fontId="9" fillId="0" borderId="13" xfId="55" applyNumberFormat="1" applyFont="1" applyFill="1" applyBorder="1" applyAlignment="1">
      <alignment horizontal="left" vertical="center"/>
      <protection/>
    </xf>
    <xf numFmtId="3" fontId="9" fillId="0" borderId="10" xfId="55" applyNumberFormat="1" applyFont="1" applyFill="1" applyBorder="1" applyAlignment="1">
      <alignment vertical="center" wrapText="1"/>
      <protection/>
    </xf>
    <xf numFmtId="170" fontId="9" fillId="0" borderId="10" xfId="55" applyNumberFormat="1" applyFont="1" applyFill="1" applyBorder="1" applyAlignment="1">
      <alignment horizontal="right" vertical="center" wrapText="1"/>
      <protection/>
    </xf>
    <xf numFmtId="3" fontId="9" fillId="0" borderId="10" xfId="55" applyNumberFormat="1" applyFont="1" applyFill="1" applyBorder="1" applyAlignment="1">
      <alignment horizontal="center" vertical="center" wrapText="1"/>
      <protection/>
    </xf>
    <xf numFmtId="3" fontId="9" fillId="0" borderId="10" xfId="55" applyNumberFormat="1" applyFont="1" applyFill="1" applyBorder="1" applyAlignment="1">
      <alignment horizontal="left" vertical="center"/>
      <protection/>
    </xf>
    <xf numFmtId="0" fontId="9" fillId="0" borderId="33" xfId="55" applyFont="1" applyFill="1" applyBorder="1" applyAlignment="1">
      <alignment horizontal="right" vertical="center" wrapText="1"/>
      <protection/>
    </xf>
    <xf numFmtId="170" fontId="9" fillId="0" borderId="10" xfId="55" applyNumberFormat="1" applyFont="1" applyFill="1" applyBorder="1" applyAlignment="1">
      <alignment horizontal="center" vertical="center" wrapText="1"/>
      <protection/>
    </xf>
    <xf numFmtId="0" fontId="9" fillId="0" borderId="0" xfId="55" applyFont="1" applyFill="1" applyBorder="1" applyAlignment="1">
      <alignment vertical="center"/>
      <protection/>
    </xf>
    <xf numFmtId="3" fontId="9" fillId="0" borderId="10" xfId="55" applyNumberFormat="1" applyFont="1" applyFill="1" applyBorder="1" applyAlignment="1">
      <alignment horizontal="right" vertical="center" wrapText="1"/>
      <protection/>
    </xf>
    <xf numFmtId="3" fontId="9" fillId="0" borderId="16" xfId="55" applyNumberFormat="1" applyFont="1" applyFill="1" applyBorder="1" applyAlignment="1">
      <alignment horizontal="left" vertical="center"/>
      <protection/>
    </xf>
    <xf numFmtId="3" fontId="9" fillId="0" borderId="11" xfId="55" applyNumberFormat="1" applyFont="1" applyFill="1" applyBorder="1" applyAlignment="1">
      <alignment vertical="center"/>
      <protection/>
    </xf>
    <xf numFmtId="3" fontId="9" fillId="0" borderId="11" xfId="55" applyNumberFormat="1" applyFont="1" applyFill="1" applyBorder="1" applyAlignment="1">
      <alignment horizontal="right" vertical="center" wrapText="1"/>
      <protection/>
    </xf>
    <xf numFmtId="3" fontId="9" fillId="0" borderId="11" xfId="55" applyNumberFormat="1" applyFont="1" applyFill="1" applyBorder="1" applyAlignment="1">
      <alignment horizontal="center" vertical="center" wrapText="1"/>
      <protection/>
    </xf>
    <xf numFmtId="3" fontId="9" fillId="0" borderId="11" xfId="55" applyNumberFormat="1" applyFont="1" applyFill="1" applyBorder="1" applyAlignment="1">
      <alignment horizontal="left" vertical="center"/>
      <protection/>
    </xf>
    <xf numFmtId="0" fontId="9" fillId="0" borderId="10" xfId="55" applyFont="1" applyFill="1" applyBorder="1" applyAlignment="1">
      <alignment vertical="center" wrapText="1"/>
      <protection/>
    </xf>
    <xf numFmtId="3" fontId="9" fillId="0" borderId="14" xfId="55" applyNumberFormat="1" applyFont="1" applyFill="1" applyBorder="1" applyAlignment="1">
      <alignment horizontal="right" vertical="center" wrapText="1"/>
      <protection/>
    </xf>
    <xf numFmtId="0" fontId="9" fillId="0" borderId="25" xfId="55" applyFont="1" applyFill="1" applyBorder="1" applyAlignment="1">
      <alignment vertical="center" wrapText="1"/>
      <protection/>
    </xf>
    <xf numFmtId="14" fontId="9" fillId="0" borderId="25" xfId="55" applyNumberFormat="1" applyFont="1" applyFill="1" applyBorder="1" applyAlignment="1">
      <alignment horizontal="right" vertical="center" wrapText="1"/>
      <protection/>
    </xf>
    <xf numFmtId="3" fontId="9" fillId="0" borderId="25" xfId="55" applyNumberFormat="1" applyFont="1" applyFill="1" applyBorder="1" applyAlignment="1">
      <alignment horizontal="right" vertical="center"/>
      <protection/>
    </xf>
    <xf numFmtId="3" fontId="9" fillId="0" borderId="26" xfId="55" applyNumberFormat="1" applyFont="1" applyFill="1" applyBorder="1" applyAlignment="1">
      <alignment horizontal="right" vertical="center" wrapText="1"/>
      <protection/>
    </xf>
    <xf numFmtId="0" fontId="0" fillId="0" borderId="22" xfId="55" applyFont="1" applyFill="1" applyBorder="1" applyAlignment="1">
      <alignment horizontal="right" vertical="center"/>
      <protection/>
    </xf>
    <xf numFmtId="0" fontId="0" fillId="0" borderId="16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3" fontId="0" fillId="0" borderId="11" xfId="0" applyNumberFormat="1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/>
    </xf>
    <xf numFmtId="14" fontId="0" fillId="0" borderId="12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3" fontId="0" fillId="0" borderId="12" xfId="0" applyNumberFormat="1" applyFont="1" applyFill="1" applyBorder="1" applyAlignment="1">
      <alignment horizontal="right" vertical="center"/>
    </xf>
    <xf numFmtId="0" fontId="0" fillId="0" borderId="24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3" fontId="0" fillId="0" borderId="12" xfId="0" applyNumberFormat="1" applyFont="1" applyFill="1" applyBorder="1" applyAlignment="1">
      <alignment horizontal="right" vertical="center" wrapText="1"/>
    </xf>
    <xf numFmtId="0" fontId="0" fillId="0" borderId="24" xfId="0" applyFont="1" applyFill="1" applyBorder="1" applyAlignment="1">
      <alignment vertical="center" wrapText="1"/>
    </xf>
    <xf numFmtId="0" fontId="0" fillId="0" borderId="16" xfId="55" applyFont="1" applyFill="1" applyBorder="1" applyAlignment="1">
      <alignment horizontal="center" vertical="center"/>
      <protection/>
    </xf>
    <xf numFmtId="0" fontId="9" fillId="0" borderId="11" xfId="55" applyFont="1" applyFill="1" applyBorder="1" applyAlignment="1">
      <alignment horizontal="left" vertical="center" wrapText="1"/>
      <protection/>
    </xf>
    <xf numFmtId="14" fontId="9" fillId="0" borderId="11" xfId="55" applyNumberFormat="1" applyFont="1" applyFill="1" applyBorder="1" applyAlignment="1">
      <alignment horizontal="center" vertical="center"/>
      <protection/>
    </xf>
    <xf numFmtId="3" fontId="0" fillId="0" borderId="11" xfId="55" applyNumberFormat="1" applyFont="1" applyFill="1" applyBorder="1" applyAlignment="1">
      <alignment horizontal="center" vertical="center"/>
      <protection/>
    </xf>
    <xf numFmtId="0" fontId="13" fillId="0" borderId="14" xfId="55" applyFont="1" applyFill="1" applyBorder="1" applyAlignment="1">
      <alignment horizontal="right" vertical="center" wrapText="1"/>
      <protection/>
    </xf>
    <xf numFmtId="14" fontId="0" fillId="0" borderId="10" xfId="0" applyNumberFormat="1" applyFill="1" applyBorder="1" applyAlignment="1">
      <alignment horizontal="center" vertical="center"/>
    </xf>
    <xf numFmtId="0" fontId="9" fillId="0" borderId="12" xfId="55" applyFont="1" applyFill="1" applyBorder="1" applyAlignment="1">
      <alignment horizontal="left" vertical="center" wrapText="1"/>
      <protection/>
    </xf>
    <xf numFmtId="14" fontId="0" fillId="0" borderId="12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4" fontId="9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9" fillId="0" borderId="29" xfId="0" applyFont="1" applyFill="1" applyBorder="1" applyAlignment="1">
      <alignment horizontal="left" vertical="center"/>
    </xf>
    <xf numFmtId="14" fontId="9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right" vertical="center" wrapText="1"/>
    </xf>
    <xf numFmtId="49" fontId="9" fillId="0" borderId="10" xfId="0" applyNumberFormat="1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left" vertical="center" wrapText="1"/>
    </xf>
    <xf numFmtId="49" fontId="9" fillId="0" borderId="25" xfId="0" applyNumberFormat="1" applyFont="1" applyFill="1" applyBorder="1" applyAlignment="1">
      <alignment horizontal="left" vertical="center" wrapText="1"/>
    </xf>
    <xf numFmtId="0" fontId="10" fillId="0" borderId="34" xfId="55" applyFont="1" applyFill="1" applyBorder="1" applyAlignment="1">
      <alignment vertical="center"/>
      <protection/>
    </xf>
    <xf numFmtId="0" fontId="9" fillId="0" borderId="35" xfId="55" applyFont="1" applyFill="1" applyBorder="1" applyAlignment="1">
      <alignment vertical="center"/>
      <protection/>
    </xf>
    <xf numFmtId="0" fontId="9" fillId="0" borderId="36" xfId="55" applyFont="1" applyFill="1" applyBorder="1" applyAlignment="1">
      <alignment vertical="center"/>
      <protection/>
    </xf>
    <xf numFmtId="3" fontId="9" fillId="0" borderId="23" xfId="55" applyNumberFormat="1" applyFont="1" applyFill="1" applyBorder="1" applyAlignment="1">
      <alignment vertical="center" wrapText="1"/>
      <protection/>
    </xf>
    <xf numFmtId="0" fontId="0" fillId="0" borderId="37" xfId="55" applyFill="1" applyBorder="1" applyAlignment="1">
      <alignment vertical="center" wrapText="1"/>
      <protection/>
    </xf>
    <xf numFmtId="0" fontId="0" fillId="0" borderId="38" xfId="55" applyFill="1" applyBorder="1" applyAlignment="1">
      <alignment vertical="center" wrapText="1"/>
      <protection/>
    </xf>
    <xf numFmtId="0" fontId="0" fillId="0" borderId="35" xfId="55" applyFill="1" applyBorder="1" applyAlignment="1">
      <alignment vertical="center"/>
      <protection/>
    </xf>
    <xf numFmtId="0" fontId="0" fillId="0" borderId="36" xfId="55" applyFill="1" applyBorder="1" applyAlignment="1">
      <alignment vertical="center"/>
      <protection/>
    </xf>
    <xf numFmtId="0" fontId="10" fillId="0" borderId="39" xfId="55" applyFont="1" applyFill="1" applyBorder="1" applyAlignment="1">
      <alignment vertical="center"/>
      <protection/>
    </xf>
    <xf numFmtId="0" fontId="9" fillId="0" borderId="40" xfId="55" applyFont="1" applyFill="1" applyBorder="1" applyAlignment="1">
      <alignment vertical="center"/>
      <protection/>
    </xf>
    <xf numFmtId="0" fontId="9" fillId="0" borderId="41" xfId="55" applyFont="1" applyFill="1" applyBorder="1" applyAlignment="1">
      <alignment vertical="center"/>
      <protection/>
    </xf>
    <xf numFmtId="14" fontId="9" fillId="0" borderId="10" xfId="55" applyNumberFormat="1" applyFont="1" applyFill="1" applyBorder="1" applyAlignment="1">
      <alignment horizontal="center" wrapText="1"/>
      <protection/>
    </xf>
    <xf numFmtId="0" fontId="5" fillId="0" borderId="0" xfId="55" applyFont="1" applyFill="1" applyAlignment="1">
      <alignment horizontal="center" vertical="center"/>
      <protection/>
    </xf>
    <xf numFmtId="0" fontId="1" fillId="0" borderId="42" xfId="55" applyFont="1" applyFill="1" applyBorder="1" applyAlignment="1">
      <alignment horizontal="left" vertical="center"/>
      <protection/>
    </xf>
    <xf numFmtId="0" fontId="1" fillId="0" borderId="43" xfId="55" applyFont="1" applyFill="1" applyBorder="1" applyAlignment="1">
      <alignment horizontal="left" vertical="center"/>
      <protection/>
    </xf>
    <xf numFmtId="0" fontId="1" fillId="0" borderId="44" xfId="55" applyFont="1" applyFill="1" applyBorder="1" applyAlignment="1">
      <alignment vertical="center"/>
      <protection/>
    </xf>
    <xf numFmtId="0" fontId="1" fillId="0" borderId="45" xfId="55" applyFont="1" applyFill="1" applyBorder="1" applyAlignment="1">
      <alignment vertical="center"/>
      <protection/>
    </xf>
    <xf numFmtId="0" fontId="1" fillId="0" borderId="46" xfId="55" applyFont="1" applyFill="1" applyBorder="1" applyAlignment="1">
      <alignment vertical="center" wrapText="1"/>
      <protection/>
    </xf>
    <xf numFmtId="0" fontId="1" fillId="0" borderId="47" xfId="55" applyFont="1" applyFill="1" applyBorder="1" applyAlignment="1">
      <alignment vertical="center" wrapText="1"/>
      <protection/>
    </xf>
    <xf numFmtId="0" fontId="1" fillId="0" borderId="48" xfId="55" applyFont="1" applyFill="1" applyBorder="1" applyAlignment="1">
      <alignment horizontal="center" vertical="center" wrapText="1"/>
      <protection/>
    </xf>
    <xf numFmtId="0" fontId="1" fillId="0" borderId="49" xfId="55" applyFont="1" applyFill="1" applyBorder="1" applyAlignment="1">
      <alignment horizontal="center" vertical="center" wrapText="1"/>
      <protection/>
    </xf>
    <xf numFmtId="0" fontId="1" fillId="0" borderId="50" xfId="55" applyFont="1" applyFill="1" applyBorder="1" applyAlignment="1">
      <alignment horizontal="center" vertical="center" wrapText="1"/>
      <protection/>
    </xf>
    <xf numFmtId="0" fontId="1" fillId="0" borderId="51" xfId="55" applyFont="1" applyFill="1" applyBorder="1" applyAlignment="1">
      <alignment horizontal="center" vertical="center" wrapText="1"/>
      <protection/>
    </xf>
    <xf numFmtId="3" fontId="3" fillId="0" borderId="34" xfId="55" applyNumberFormat="1" applyFont="1" applyFill="1" applyBorder="1" applyAlignment="1">
      <alignment horizontal="right" vertical="center"/>
      <protection/>
    </xf>
    <xf numFmtId="0" fontId="0" fillId="0" borderId="35" xfId="55" applyFill="1" applyBorder="1" applyAlignment="1">
      <alignment horizontal="right" vertical="center"/>
      <protection/>
    </xf>
    <xf numFmtId="3" fontId="3" fillId="0" borderId="52" xfId="55" applyNumberFormat="1" applyFont="1" applyFill="1" applyBorder="1" applyAlignment="1">
      <alignment horizontal="right" vertical="center" wrapText="1"/>
      <protection/>
    </xf>
    <xf numFmtId="0" fontId="0" fillId="0" borderId="53" xfId="55" applyFill="1" applyBorder="1" applyAlignment="1">
      <alignment horizontal="right" vertical="center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Normál_Munka1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2"/>
  <sheetViews>
    <sheetView tabSelected="1" view="pageBreakPreview" zoomScale="75" zoomScaleSheetLayoutView="75" workbookViewId="0" topLeftCell="A1">
      <selection activeCell="D534" sqref="D534"/>
    </sheetView>
  </sheetViews>
  <sheetFormatPr defaultColWidth="9.140625" defaultRowHeight="12.75"/>
  <cols>
    <col min="1" max="1" width="5.28125" style="39" customWidth="1"/>
    <col min="2" max="2" width="30.00390625" style="33" customWidth="1"/>
    <col min="3" max="3" width="21.00390625" style="33" customWidth="1"/>
    <col min="4" max="4" width="20.57421875" style="33" customWidth="1"/>
    <col min="5" max="5" width="15.421875" style="34" customWidth="1"/>
    <col min="6" max="6" width="15.140625" style="35" customWidth="1"/>
    <col min="7" max="7" width="19.140625" style="36" customWidth="1"/>
    <col min="8" max="8" width="14.8515625" style="37" customWidth="1"/>
    <col min="9" max="11" width="15.421875" style="37" customWidth="1"/>
    <col min="12" max="12" width="15.421875" style="38" customWidth="1"/>
    <col min="13" max="16384" width="9.140625" style="33" customWidth="1"/>
  </cols>
  <sheetData>
    <row r="1" spans="1:3" ht="12.75">
      <c r="A1" s="31"/>
      <c r="B1" s="32"/>
      <c r="C1" s="32"/>
    </row>
    <row r="2" ht="12.75"/>
    <row r="3" spans="1:12" ht="18">
      <c r="A3" s="258" t="s">
        <v>285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</row>
    <row r="4" ht="13.5" thickBot="1">
      <c r="L4" s="40" t="s">
        <v>346</v>
      </c>
    </row>
    <row r="5" spans="1:12" ht="16.5" thickBot="1">
      <c r="A5" s="259" t="s">
        <v>286</v>
      </c>
      <c r="B5" s="261" t="s">
        <v>237</v>
      </c>
      <c r="C5" s="263" t="s">
        <v>236</v>
      </c>
      <c r="D5" s="263" t="s">
        <v>231</v>
      </c>
      <c r="E5" s="265" t="s">
        <v>232</v>
      </c>
      <c r="F5" s="266"/>
      <c r="G5" s="267" t="s">
        <v>235</v>
      </c>
      <c r="H5" s="269" t="s">
        <v>242</v>
      </c>
      <c r="I5" s="270"/>
      <c r="J5" s="270"/>
      <c r="K5" s="270"/>
      <c r="L5" s="271" t="s">
        <v>344</v>
      </c>
    </row>
    <row r="6" spans="1:12" ht="39" customHeight="1" thickBot="1">
      <c r="A6" s="260"/>
      <c r="B6" s="262"/>
      <c r="C6" s="264"/>
      <c r="D6" s="264"/>
      <c r="E6" s="41" t="s">
        <v>233</v>
      </c>
      <c r="F6" s="42" t="s">
        <v>234</v>
      </c>
      <c r="G6" s="268"/>
      <c r="H6" s="43" t="s">
        <v>238</v>
      </c>
      <c r="I6" s="43" t="s">
        <v>239</v>
      </c>
      <c r="J6" s="43" t="s">
        <v>240</v>
      </c>
      <c r="K6" s="44" t="s">
        <v>241</v>
      </c>
      <c r="L6" s="272"/>
    </row>
    <row r="7" spans="1:12" s="45" customFormat="1" ht="24.75" customHeight="1">
      <c r="A7" s="254" t="s">
        <v>243</v>
      </c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6"/>
    </row>
    <row r="8" spans="1:13" s="52" customFormat="1" ht="24.75" customHeight="1">
      <c r="A8" s="68" t="s">
        <v>244</v>
      </c>
      <c r="B8" s="60" t="s">
        <v>785</v>
      </c>
      <c r="C8" s="60" t="s">
        <v>252</v>
      </c>
      <c r="D8" s="60" t="s">
        <v>786</v>
      </c>
      <c r="E8" s="61">
        <v>40036</v>
      </c>
      <c r="F8" s="65" t="s">
        <v>784</v>
      </c>
      <c r="G8" s="63" t="s">
        <v>1153</v>
      </c>
      <c r="H8" s="63">
        <v>4200000</v>
      </c>
      <c r="I8" s="70"/>
      <c r="J8" s="70"/>
      <c r="K8" s="70"/>
      <c r="L8" s="64"/>
      <c r="M8" s="51"/>
    </row>
    <row r="9" spans="1:13" s="52" customFormat="1" ht="24.75" customHeight="1">
      <c r="A9" s="68" t="s">
        <v>246</v>
      </c>
      <c r="B9" s="60" t="s">
        <v>1154</v>
      </c>
      <c r="C9" s="60" t="s">
        <v>1155</v>
      </c>
      <c r="D9" s="60" t="s">
        <v>783</v>
      </c>
      <c r="E9" s="61">
        <v>40269</v>
      </c>
      <c r="F9" s="62">
        <v>40359</v>
      </c>
      <c r="G9" s="63" t="s">
        <v>1156</v>
      </c>
      <c r="H9" s="63">
        <v>24000000</v>
      </c>
      <c r="I9" s="70"/>
      <c r="J9" s="70"/>
      <c r="K9" s="70"/>
      <c r="L9" s="64"/>
      <c r="M9" s="51"/>
    </row>
    <row r="10" spans="1:13" s="52" customFormat="1" ht="24.75" customHeight="1">
      <c r="A10" s="68" t="s">
        <v>247</v>
      </c>
      <c r="B10" s="60" t="s">
        <v>1005</v>
      </c>
      <c r="C10" s="60" t="s">
        <v>1006</v>
      </c>
      <c r="D10" s="60" t="s">
        <v>783</v>
      </c>
      <c r="E10" s="61">
        <v>39267</v>
      </c>
      <c r="F10" s="65" t="s">
        <v>784</v>
      </c>
      <c r="G10" s="66" t="s">
        <v>936</v>
      </c>
      <c r="H10" s="71"/>
      <c r="I10" s="72"/>
      <c r="J10" s="72"/>
      <c r="K10" s="72"/>
      <c r="L10" s="73"/>
      <c r="M10" s="51"/>
    </row>
    <row r="11" spans="1:13" s="52" customFormat="1" ht="24.75" customHeight="1">
      <c r="A11" s="68" t="s">
        <v>248</v>
      </c>
      <c r="B11" s="60" t="s">
        <v>1002</v>
      </c>
      <c r="C11" s="60" t="s">
        <v>1152</v>
      </c>
      <c r="D11" s="60" t="s">
        <v>783</v>
      </c>
      <c r="E11" s="61">
        <v>40179</v>
      </c>
      <c r="F11" s="62">
        <v>40909</v>
      </c>
      <c r="G11" s="66" t="s">
        <v>936</v>
      </c>
      <c r="H11" s="71"/>
      <c r="I11" s="72"/>
      <c r="J11" s="72"/>
      <c r="K11" s="72"/>
      <c r="L11" s="73"/>
      <c r="M11" s="51"/>
    </row>
    <row r="12" spans="1:13" s="52" customFormat="1" ht="24.75" customHeight="1">
      <c r="A12" s="68" t="s">
        <v>249</v>
      </c>
      <c r="B12" s="60" t="s">
        <v>1002</v>
      </c>
      <c r="C12" s="60" t="s">
        <v>1003</v>
      </c>
      <c r="D12" s="60" t="s">
        <v>783</v>
      </c>
      <c r="E12" s="61">
        <v>39974</v>
      </c>
      <c r="F12" s="62">
        <v>40704</v>
      </c>
      <c r="G12" s="66" t="s">
        <v>1004</v>
      </c>
      <c r="H12" s="71">
        <v>499980</v>
      </c>
      <c r="I12" s="72"/>
      <c r="J12" s="72"/>
      <c r="K12" s="72"/>
      <c r="L12" s="73"/>
      <c r="M12" s="51"/>
    </row>
    <row r="13" spans="1:13" s="52" customFormat="1" ht="24.75" customHeight="1">
      <c r="A13" s="68" t="s">
        <v>250</v>
      </c>
      <c r="B13" s="60" t="s">
        <v>1002</v>
      </c>
      <c r="C13" s="60" t="s">
        <v>115</v>
      </c>
      <c r="D13" s="60" t="s">
        <v>783</v>
      </c>
      <c r="E13" s="61">
        <v>40156</v>
      </c>
      <c r="F13" s="62">
        <v>40521</v>
      </c>
      <c r="G13" s="66" t="s">
        <v>116</v>
      </c>
      <c r="H13" s="71">
        <v>1740000</v>
      </c>
      <c r="I13" s="188"/>
      <c r="J13" s="188"/>
      <c r="K13" s="188"/>
      <c r="L13" s="209"/>
      <c r="M13" s="51"/>
    </row>
    <row r="14" spans="1:13" s="52" customFormat="1" ht="24.75" customHeight="1">
      <c r="A14" s="68" t="s">
        <v>251</v>
      </c>
      <c r="B14" s="60" t="s">
        <v>940</v>
      </c>
      <c r="C14" s="60" t="s">
        <v>788</v>
      </c>
      <c r="D14" s="60" t="s">
        <v>255</v>
      </c>
      <c r="E14" s="61">
        <v>39416</v>
      </c>
      <c r="F14" s="65" t="s">
        <v>784</v>
      </c>
      <c r="G14" s="63" t="s">
        <v>941</v>
      </c>
      <c r="H14" s="63">
        <v>1500000</v>
      </c>
      <c r="I14" s="70"/>
      <c r="J14" s="70"/>
      <c r="K14" s="70"/>
      <c r="L14" s="64"/>
      <c r="M14" s="51"/>
    </row>
    <row r="15" spans="1:13" s="52" customFormat="1" ht="24.75" customHeight="1">
      <c r="A15" s="68" t="s">
        <v>253</v>
      </c>
      <c r="B15" s="54" t="s">
        <v>117</v>
      </c>
      <c r="C15" s="54" t="s">
        <v>118</v>
      </c>
      <c r="D15" s="54" t="s">
        <v>255</v>
      </c>
      <c r="E15" s="55">
        <v>40325</v>
      </c>
      <c r="F15" s="56" t="s">
        <v>784</v>
      </c>
      <c r="G15" s="58" t="s">
        <v>119</v>
      </c>
      <c r="H15" s="58">
        <v>17500</v>
      </c>
      <c r="I15" s="172"/>
      <c r="J15" s="172"/>
      <c r="K15" s="172"/>
      <c r="L15" s="59"/>
      <c r="M15" s="51"/>
    </row>
    <row r="16" spans="1:13" s="52" customFormat="1" ht="24.75" customHeight="1">
      <c r="A16" s="68" t="s">
        <v>254</v>
      </c>
      <c r="B16" s="60" t="s">
        <v>349</v>
      </c>
      <c r="C16" s="60" t="s">
        <v>942</v>
      </c>
      <c r="D16" s="60" t="s">
        <v>783</v>
      </c>
      <c r="E16" s="61">
        <v>39022</v>
      </c>
      <c r="F16" s="62" t="s">
        <v>784</v>
      </c>
      <c r="G16" s="63" t="s">
        <v>1157</v>
      </c>
      <c r="H16" s="63">
        <v>680508</v>
      </c>
      <c r="I16" s="70"/>
      <c r="J16" s="70"/>
      <c r="K16" s="70"/>
      <c r="L16" s="64"/>
      <c r="M16" s="51"/>
    </row>
    <row r="17" spans="1:13" s="52" customFormat="1" ht="24.75" customHeight="1">
      <c r="A17" s="68" t="s">
        <v>256</v>
      </c>
      <c r="B17" s="60" t="s">
        <v>349</v>
      </c>
      <c r="C17" s="60" t="s">
        <v>942</v>
      </c>
      <c r="D17" s="60" t="s">
        <v>783</v>
      </c>
      <c r="E17" s="61">
        <v>37873</v>
      </c>
      <c r="F17" s="62" t="s">
        <v>784</v>
      </c>
      <c r="G17" s="63" t="s">
        <v>1158</v>
      </c>
      <c r="H17" s="63">
        <v>866592</v>
      </c>
      <c r="I17" s="70"/>
      <c r="J17" s="70"/>
      <c r="K17" s="70"/>
      <c r="L17" s="64"/>
      <c r="M17" s="51"/>
    </row>
    <row r="18" spans="1:13" s="52" customFormat="1" ht="24.75" customHeight="1">
      <c r="A18" s="68" t="s">
        <v>257</v>
      </c>
      <c r="B18" s="60" t="s">
        <v>349</v>
      </c>
      <c r="C18" s="60" t="s">
        <v>942</v>
      </c>
      <c r="D18" s="60" t="s">
        <v>783</v>
      </c>
      <c r="E18" s="61">
        <v>39114</v>
      </c>
      <c r="F18" s="62" t="s">
        <v>784</v>
      </c>
      <c r="G18" s="63" t="s">
        <v>1159</v>
      </c>
      <c r="H18" s="63">
        <v>297084</v>
      </c>
      <c r="I18" s="70"/>
      <c r="J18" s="70"/>
      <c r="K18" s="70"/>
      <c r="L18" s="64"/>
      <c r="M18" s="51"/>
    </row>
    <row r="19" spans="1:13" s="52" customFormat="1" ht="24.75" customHeight="1">
      <c r="A19" s="68" t="s">
        <v>258</v>
      </c>
      <c r="B19" s="60" t="s">
        <v>998</v>
      </c>
      <c r="C19" s="60" t="s">
        <v>999</v>
      </c>
      <c r="D19" s="60" t="s">
        <v>910</v>
      </c>
      <c r="E19" s="61">
        <v>40105</v>
      </c>
      <c r="F19" s="62">
        <v>40543</v>
      </c>
      <c r="G19" s="63" t="s">
        <v>1000</v>
      </c>
      <c r="H19" s="71">
        <v>7200000</v>
      </c>
      <c r="I19" s="72"/>
      <c r="J19" s="72"/>
      <c r="K19" s="72"/>
      <c r="L19" s="73"/>
      <c r="M19" s="51"/>
    </row>
    <row r="20" spans="1:13" s="52" customFormat="1" ht="24.75" customHeight="1">
      <c r="A20" s="68" t="s">
        <v>259</v>
      </c>
      <c r="B20" s="60" t="s">
        <v>1010</v>
      </c>
      <c r="C20" s="60" t="s">
        <v>1011</v>
      </c>
      <c r="D20" s="60" t="s">
        <v>919</v>
      </c>
      <c r="E20" s="61">
        <v>39630</v>
      </c>
      <c r="F20" s="65" t="s">
        <v>784</v>
      </c>
      <c r="G20" s="66" t="s">
        <v>936</v>
      </c>
      <c r="H20" s="71"/>
      <c r="I20" s="72"/>
      <c r="J20" s="72"/>
      <c r="K20" s="72"/>
      <c r="L20" s="73"/>
      <c r="M20" s="51"/>
    </row>
    <row r="21" spans="1:13" s="52" customFormat="1" ht="24.75" customHeight="1">
      <c r="A21" s="68" t="s">
        <v>260</v>
      </c>
      <c r="B21" s="60" t="s">
        <v>360</v>
      </c>
      <c r="C21" s="60" t="s">
        <v>997</v>
      </c>
      <c r="D21" s="60" t="s">
        <v>783</v>
      </c>
      <c r="E21" s="61">
        <v>40081</v>
      </c>
      <c r="F21" s="62" t="s">
        <v>784</v>
      </c>
      <c r="G21" s="63" t="s">
        <v>936</v>
      </c>
      <c r="H21" s="71"/>
      <c r="I21" s="72"/>
      <c r="J21" s="72"/>
      <c r="K21" s="72"/>
      <c r="L21" s="73"/>
      <c r="M21" s="51"/>
    </row>
    <row r="22" spans="1:13" s="52" customFormat="1" ht="24.75" customHeight="1">
      <c r="A22" s="68" t="s">
        <v>261</v>
      </c>
      <c r="B22" s="60" t="s">
        <v>1007</v>
      </c>
      <c r="C22" s="60" t="s">
        <v>1008</v>
      </c>
      <c r="D22" s="60" t="s">
        <v>1009</v>
      </c>
      <c r="E22" s="61">
        <v>38908</v>
      </c>
      <c r="F22" s="65" t="s">
        <v>784</v>
      </c>
      <c r="G22" s="66" t="s">
        <v>936</v>
      </c>
      <c r="H22" s="71"/>
      <c r="I22" s="72"/>
      <c r="J22" s="72"/>
      <c r="K22" s="72"/>
      <c r="L22" s="73"/>
      <c r="M22" s="51"/>
    </row>
    <row r="23" spans="1:13" s="52" customFormat="1" ht="24.75" customHeight="1">
      <c r="A23" s="68" t="s">
        <v>262</v>
      </c>
      <c r="B23" s="60" t="s">
        <v>1160</v>
      </c>
      <c r="C23" s="60" t="s">
        <v>1161</v>
      </c>
      <c r="D23" s="60" t="s">
        <v>1009</v>
      </c>
      <c r="E23" s="61">
        <v>39995</v>
      </c>
      <c r="F23" s="65" t="s">
        <v>784</v>
      </c>
      <c r="G23" s="66" t="s">
        <v>936</v>
      </c>
      <c r="H23" s="71"/>
      <c r="I23" s="72"/>
      <c r="J23" s="72"/>
      <c r="K23" s="72"/>
      <c r="L23" s="73"/>
      <c r="M23" s="51"/>
    </row>
    <row r="24" spans="1:13" s="52" customFormat="1" ht="24.75" customHeight="1">
      <c r="A24" s="68" t="s">
        <v>315</v>
      </c>
      <c r="B24" s="60" t="s">
        <v>1162</v>
      </c>
      <c r="C24" s="60" t="s">
        <v>1012</v>
      </c>
      <c r="D24" s="60" t="s">
        <v>1013</v>
      </c>
      <c r="E24" s="61">
        <v>39630</v>
      </c>
      <c r="F24" s="65" t="s">
        <v>784</v>
      </c>
      <c r="G24" s="66" t="s">
        <v>936</v>
      </c>
      <c r="H24" s="72"/>
      <c r="I24" s="72"/>
      <c r="J24" s="72"/>
      <c r="K24" s="72"/>
      <c r="L24" s="73"/>
      <c r="M24" s="51"/>
    </row>
    <row r="25" spans="1:13" s="52" customFormat="1" ht="24.75" customHeight="1">
      <c r="A25" s="68" t="s">
        <v>316</v>
      </c>
      <c r="B25" s="60" t="s">
        <v>1163</v>
      </c>
      <c r="C25" s="60" t="s">
        <v>1001</v>
      </c>
      <c r="D25" s="60" t="s">
        <v>919</v>
      </c>
      <c r="E25" s="61">
        <v>39845</v>
      </c>
      <c r="F25" s="65" t="s">
        <v>784</v>
      </c>
      <c r="G25" s="63"/>
      <c r="H25" s="71"/>
      <c r="I25" s="72"/>
      <c r="J25" s="72"/>
      <c r="K25" s="72"/>
      <c r="L25" s="73"/>
      <c r="M25" s="51"/>
    </row>
    <row r="26" spans="1:13" s="52" customFormat="1" ht="24.75" customHeight="1">
      <c r="A26" s="68" t="s">
        <v>414</v>
      </c>
      <c r="B26" s="60" t="s">
        <v>1014</v>
      </c>
      <c r="C26" s="60" t="s">
        <v>1015</v>
      </c>
      <c r="D26" s="60" t="s">
        <v>910</v>
      </c>
      <c r="E26" s="61">
        <v>40059</v>
      </c>
      <c r="F26" s="65" t="s">
        <v>784</v>
      </c>
      <c r="G26" s="66" t="s">
        <v>936</v>
      </c>
      <c r="H26" s="72"/>
      <c r="I26" s="72"/>
      <c r="J26" s="72"/>
      <c r="K26" s="72"/>
      <c r="L26" s="73"/>
      <c r="M26" s="51"/>
    </row>
    <row r="27" spans="1:13" s="52" customFormat="1" ht="24.75" customHeight="1">
      <c r="A27" s="68" t="s">
        <v>417</v>
      </c>
      <c r="B27" s="60" t="s">
        <v>993</v>
      </c>
      <c r="C27" s="60" t="s">
        <v>994</v>
      </c>
      <c r="D27" s="60" t="s">
        <v>995</v>
      </c>
      <c r="E27" s="61">
        <v>38614</v>
      </c>
      <c r="F27" s="62">
        <v>43063</v>
      </c>
      <c r="G27" s="63" t="s">
        <v>996</v>
      </c>
      <c r="H27" s="63">
        <v>11000000</v>
      </c>
      <c r="I27" s="72"/>
      <c r="J27" s="72"/>
      <c r="K27" s="72"/>
      <c r="L27" s="73"/>
      <c r="M27" s="51"/>
    </row>
    <row r="28" spans="1:13" s="52" customFormat="1" ht="24.75" customHeight="1">
      <c r="A28" s="68" t="s">
        <v>512</v>
      </c>
      <c r="B28" s="60" t="s">
        <v>1128</v>
      </c>
      <c r="C28" s="60" t="s">
        <v>1129</v>
      </c>
      <c r="D28" s="60" t="s">
        <v>904</v>
      </c>
      <c r="E28" s="61">
        <v>39843</v>
      </c>
      <c r="F28" s="62" t="s">
        <v>784</v>
      </c>
      <c r="G28" s="66" t="s">
        <v>1130</v>
      </c>
      <c r="H28" s="66">
        <v>150000</v>
      </c>
      <c r="I28" s="63"/>
      <c r="J28" s="63"/>
      <c r="K28" s="63"/>
      <c r="L28" s="67"/>
      <c r="M28" s="51"/>
    </row>
    <row r="29" spans="1:13" s="52" customFormat="1" ht="24.75" customHeight="1">
      <c r="A29" s="68" t="s">
        <v>515</v>
      </c>
      <c r="B29" s="60" t="s">
        <v>924</v>
      </c>
      <c r="C29" s="60" t="s">
        <v>925</v>
      </c>
      <c r="D29" s="60" t="s">
        <v>910</v>
      </c>
      <c r="E29" s="61">
        <v>39800</v>
      </c>
      <c r="F29" s="65" t="s">
        <v>784</v>
      </c>
      <c r="G29" s="63" t="s">
        <v>1131</v>
      </c>
      <c r="H29" s="63">
        <v>645000</v>
      </c>
      <c r="I29" s="63"/>
      <c r="J29" s="63"/>
      <c r="K29" s="63"/>
      <c r="L29" s="64"/>
      <c r="M29" s="51"/>
    </row>
    <row r="30" spans="1:13" s="52" customFormat="1" ht="24.75" customHeight="1">
      <c r="A30" s="68" t="s">
        <v>520</v>
      </c>
      <c r="B30" s="60" t="s">
        <v>921</v>
      </c>
      <c r="C30" s="60" t="s">
        <v>922</v>
      </c>
      <c r="D30" s="60" t="s">
        <v>904</v>
      </c>
      <c r="E30" s="61">
        <v>39661</v>
      </c>
      <c r="F30" s="65" t="s">
        <v>784</v>
      </c>
      <c r="G30" s="63" t="s">
        <v>923</v>
      </c>
      <c r="H30" s="63">
        <v>3720000</v>
      </c>
      <c r="I30" s="63"/>
      <c r="J30" s="63"/>
      <c r="K30" s="63"/>
      <c r="L30" s="64"/>
      <c r="M30" s="51"/>
    </row>
    <row r="31" spans="1:13" s="52" customFormat="1" ht="24.75" customHeight="1">
      <c r="A31" s="68" t="s">
        <v>523</v>
      </c>
      <c r="B31" s="60" t="s">
        <v>1132</v>
      </c>
      <c r="C31" s="60" t="s">
        <v>1129</v>
      </c>
      <c r="D31" s="60" t="s">
        <v>904</v>
      </c>
      <c r="E31" s="61">
        <v>40155</v>
      </c>
      <c r="F31" s="62">
        <v>40543</v>
      </c>
      <c r="G31" s="63" t="s">
        <v>1133</v>
      </c>
      <c r="H31" s="63">
        <v>7470000</v>
      </c>
      <c r="I31" s="63"/>
      <c r="J31" s="63"/>
      <c r="K31" s="63"/>
      <c r="L31" s="64"/>
      <c r="M31" s="51"/>
    </row>
    <row r="32" spans="1:13" s="52" customFormat="1" ht="24.75" customHeight="1">
      <c r="A32" s="68" t="s">
        <v>525</v>
      </c>
      <c r="B32" s="60" t="s">
        <v>742</v>
      </c>
      <c r="C32" s="60" t="s">
        <v>912</v>
      </c>
      <c r="D32" s="60" t="s">
        <v>913</v>
      </c>
      <c r="E32" s="61">
        <v>38667</v>
      </c>
      <c r="F32" s="65" t="s">
        <v>784</v>
      </c>
      <c r="G32" s="63" t="s">
        <v>914</v>
      </c>
      <c r="H32" s="63">
        <v>43325</v>
      </c>
      <c r="I32" s="63"/>
      <c r="J32" s="63"/>
      <c r="K32" s="63"/>
      <c r="L32" s="64"/>
      <c r="M32" s="51"/>
    </row>
    <row r="33" spans="1:13" s="52" customFormat="1" ht="24.75" customHeight="1">
      <c r="A33" s="68" t="s">
        <v>529</v>
      </c>
      <c r="B33" s="60" t="s">
        <v>1134</v>
      </c>
      <c r="C33" s="60" t="s">
        <v>909</v>
      </c>
      <c r="D33" s="60" t="s">
        <v>783</v>
      </c>
      <c r="E33" s="61">
        <v>40106</v>
      </c>
      <c r="F33" s="65" t="s">
        <v>784</v>
      </c>
      <c r="G33" s="63" t="s">
        <v>120</v>
      </c>
      <c r="H33" s="63">
        <v>71000</v>
      </c>
      <c r="I33" s="63"/>
      <c r="J33" s="63"/>
      <c r="K33" s="63"/>
      <c r="L33" s="64"/>
      <c r="M33" s="51"/>
    </row>
    <row r="34" spans="1:13" s="52" customFormat="1" ht="24.75" customHeight="1">
      <c r="A34" s="68" t="s">
        <v>531</v>
      </c>
      <c r="B34" s="60" t="s">
        <v>908</v>
      </c>
      <c r="C34" s="60" t="s">
        <v>909</v>
      </c>
      <c r="D34" s="60" t="s">
        <v>910</v>
      </c>
      <c r="E34" s="61">
        <v>39845</v>
      </c>
      <c r="F34" s="65" t="s">
        <v>784</v>
      </c>
      <c r="G34" s="63" t="s">
        <v>911</v>
      </c>
      <c r="H34" s="63">
        <v>120000</v>
      </c>
      <c r="I34" s="63"/>
      <c r="J34" s="63"/>
      <c r="K34" s="63"/>
      <c r="L34" s="64"/>
      <c r="M34" s="51"/>
    </row>
    <row r="35" spans="1:13" s="52" customFormat="1" ht="24.75" customHeight="1">
      <c r="A35" s="68" t="s">
        <v>534</v>
      </c>
      <c r="B35" s="54" t="s">
        <v>121</v>
      </c>
      <c r="C35" s="54" t="s">
        <v>122</v>
      </c>
      <c r="D35" s="54" t="s">
        <v>123</v>
      </c>
      <c r="E35" s="55">
        <v>40360</v>
      </c>
      <c r="F35" s="56" t="s">
        <v>784</v>
      </c>
      <c r="G35" s="58" t="s">
        <v>124</v>
      </c>
      <c r="H35" s="58">
        <v>1062500</v>
      </c>
      <c r="I35" s="58"/>
      <c r="J35" s="58"/>
      <c r="K35" s="58"/>
      <c r="L35" s="59"/>
      <c r="M35" s="51"/>
    </row>
    <row r="36" spans="1:13" s="52" customFormat="1" ht="24.75" customHeight="1">
      <c r="A36" s="68" t="s">
        <v>535</v>
      </c>
      <c r="B36" s="54" t="s">
        <v>125</v>
      </c>
      <c r="C36" s="60" t="s">
        <v>126</v>
      </c>
      <c r="D36" s="54" t="s">
        <v>1146</v>
      </c>
      <c r="E36" s="55">
        <v>40378</v>
      </c>
      <c r="F36" s="56" t="s">
        <v>784</v>
      </c>
      <c r="G36" s="58" t="s">
        <v>127</v>
      </c>
      <c r="H36" s="58"/>
      <c r="I36" s="58"/>
      <c r="J36" s="58"/>
      <c r="K36" s="58"/>
      <c r="L36" s="59"/>
      <c r="M36" s="51"/>
    </row>
    <row r="37" spans="1:13" s="52" customFormat="1" ht="24.75" customHeight="1">
      <c r="A37" s="68" t="s">
        <v>538</v>
      </c>
      <c r="B37" s="60" t="s">
        <v>1141</v>
      </c>
      <c r="C37" s="60" t="s">
        <v>1142</v>
      </c>
      <c r="D37" s="60" t="s">
        <v>783</v>
      </c>
      <c r="E37" s="61">
        <v>39443</v>
      </c>
      <c r="F37" s="65" t="s">
        <v>784</v>
      </c>
      <c r="G37" s="63" t="s">
        <v>1143</v>
      </c>
      <c r="H37" s="63">
        <v>49200</v>
      </c>
      <c r="I37" s="63"/>
      <c r="J37" s="63"/>
      <c r="K37" s="63"/>
      <c r="L37" s="64"/>
      <c r="M37" s="51"/>
    </row>
    <row r="38" spans="1:13" s="52" customFormat="1" ht="24.75" customHeight="1">
      <c r="A38" s="68" t="s">
        <v>540</v>
      </c>
      <c r="B38" s="60" t="s">
        <v>1144</v>
      </c>
      <c r="C38" s="60" t="s">
        <v>1145</v>
      </c>
      <c r="D38" s="60" t="s">
        <v>1146</v>
      </c>
      <c r="E38" s="61">
        <v>39273</v>
      </c>
      <c r="F38" s="65" t="s">
        <v>784</v>
      </c>
      <c r="G38" s="63" t="s">
        <v>1147</v>
      </c>
      <c r="H38" s="63">
        <v>300000</v>
      </c>
      <c r="I38" s="63"/>
      <c r="J38" s="63"/>
      <c r="K38" s="63"/>
      <c r="L38" s="64"/>
      <c r="M38" s="51"/>
    </row>
    <row r="39" spans="1:13" s="52" customFormat="1" ht="24.75" customHeight="1">
      <c r="A39" s="68" t="s">
        <v>543</v>
      </c>
      <c r="B39" s="60" t="s">
        <v>918</v>
      </c>
      <c r="C39" s="60" t="s">
        <v>782</v>
      </c>
      <c r="D39" s="60" t="s">
        <v>919</v>
      </c>
      <c r="E39" s="61">
        <v>39326</v>
      </c>
      <c r="F39" s="65" t="s">
        <v>784</v>
      </c>
      <c r="G39" s="63" t="s">
        <v>920</v>
      </c>
      <c r="H39" s="63">
        <v>1560000</v>
      </c>
      <c r="I39" s="63"/>
      <c r="J39" s="63"/>
      <c r="K39" s="63"/>
      <c r="L39" s="64"/>
      <c r="M39" s="51"/>
    </row>
    <row r="40" spans="1:13" s="52" customFormat="1" ht="24.75" customHeight="1">
      <c r="A40" s="68" t="s">
        <v>546</v>
      </c>
      <c r="B40" s="60" t="s">
        <v>932</v>
      </c>
      <c r="C40" s="60" t="s">
        <v>782</v>
      </c>
      <c r="D40" s="60" t="s">
        <v>919</v>
      </c>
      <c r="E40" s="61">
        <v>40044</v>
      </c>
      <c r="F40" s="65" t="s">
        <v>784</v>
      </c>
      <c r="G40" s="63" t="s">
        <v>933</v>
      </c>
      <c r="H40" s="63">
        <v>336000</v>
      </c>
      <c r="I40" s="63"/>
      <c r="J40" s="63"/>
      <c r="K40" s="63"/>
      <c r="L40" s="64"/>
      <c r="M40" s="51"/>
    </row>
    <row r="41" spans="1:13" s="52" customFormat="1" ht="24.75" customHeight="1">
      <c r="A41" s="68" t="s">
        <v>549</v>
      </c>
      <c r="B41" s="60" t="s">
        <v>128</v>
      </c>
      <c r="C41" s="60" t="s">
        <v>782</v>
      </c>
      <c r="D41" s="60" t="s">
        <v>919</v>
      </c>
      <c r="E41" s="61">
        <v>40238</v>
      </c>
      <c r="F41" s="65" t="s">
        <v>784</v>
      </c>
      <c r="G41" s="63" t="s">
        <v>129</v>
      </c>
      <c r="H41" s="63">
        <v>512000</v>
      </c>
      <c r="I41" s="63"/>
      <c r="J41" s="63"/>
      <c r="K41" s="63"/>
      <c r="L41" s="64"/>
      <c r="M41" s="51"/>
    </row>
    <row r="42" spans="1:13" s="52" customFormat="1" ht="24.75" customHeight="1">
      <c r="A42" s="68" t="s">
        <v>550</v>
      </c>
      <c r="B42" s="60" t="s">
        <v>1149</v>
      </c>
      <c r="C42" s="60" t="s">
        <v>1150</v>
      </c>
      <c r="D42" s="60" t="s">
        <v>904</v>
      </c>
      <c r="E42" s="61">
        <v>40057</v>
      </c>
      <c r="F42" s="62">
        <v>40344</v>
      </c>
      <c r="G42" s="63" t="s">
        <v>1151</v>
      </c>
      <c r="H42" s="63">
        <v>337200</v>
      </c>
      <c r="I42" s="63"/>
      <c r="J42" s="63"/>
      <c r="K42" s="63"/>
      <c r="L42" s="113"/>
      <c r="M42" s="51"/>
    </row>
    <row r="43" spans="1:13" s="52" customFormat="1" ht="24.75" customHeight="1">
      <c r="A43" s="68" t="s">
        <v>554</v>
      </c>
      <c r="B43" s="60" t="s">
        <v>900</v>
      </c>
      <c r="C43" s="60" t="s">
        <v>901</v>
      </c>
      <c r="D43" s="60" t="s">
        <v>245</v>
      </c>
      <c r="E43" s="61">
        <v>39448</v>
      </c>
      <c r="F43" s="65" t="s">
        <v>784</v>
      </c>
      <c r="G43" s="66" t="s">
        <v>1117</v>
      </c>
      <c r="H43" s="63">
        <v>537600</v>
      </c>
      <c r="I43" s="63"/>
      <c r="J43" s="63"/>
      <c r="K43" s="63"/>
      <c r="L43" s="113"/>
      <c r="M43" s="51"/>
    </row>
    <row r="44" spans="1:13" s="52" customFormat="1" ht="24.75" customHeight="1">
      <c r="A44" s="68" t="s">
        <v>556</v>
      </c>
      <c r="B44" s="54" t="s">
        <v>130</v>
      </c>
      <c r="C44" s="54" t="s">
        <v>1118</v>
      </c>
      <c r="D44" s="54" t="s">
        <v>245</v>
      </c>
      <c r="E44" s="55">
        <v>40330</v>
      </c>
      <c r="F44" s="56" t="s">
        <v>784</v>
      </c>
      <c r="G44" s="57" t="s">
        <v>131</v>
      </c>
      <c r="H44" s="58" t="s">
        <v>132</v>
      </c>
      <c r="I44" s="58"/>
      <c r="J44" s="58"/>
      <c r="K44" s="58"/>
      <c r="L44" s="59"/>
      <c r="M44" s="51"/>
    </row>
    <row r="45" spans="1:13" s="52" customFormat="1" ht="24.75" customHeight="1">
      <c r="A45" s="68" t="s">
        <v>558</v>
      </c>
      <c r="B45" s="60" t="s">
        <v>929</v>
      </c>
      <c r="C45" s="60" t="s">
        <v>930</v>
      </c>
      <c r="D45" s="60" t="s">
        <v>910</v>
      </c>
      <c r="E45" s="61">
        <v>40057</v>
      </c>
      <c r="F45" s="62">
        <v>40344</v>
      </c>
      <c r="G45" s="63" t="s">
        <v>931</v>
      </c>
      <c r="H45" s="63">
        <v>450000</v>
      </c>
      <c r="I45" s="63"/>
      <c r="J45" s="63"/>
      <c r="K45" s="63"/>
      <c r="L45" s="64"/>
      <c r="M45" s="51"/>
    </row>
    <row r="46" spans="1:13" s="52" customFormat="1" ht="24.75" customHeight="1">
      <c r="A46" s="68" t="s">
        <v>560</v>
      </c>
      <c r="B46" s="60" t="s">
        <v>926</v>
      </c>
      <c r="C46" s="60" t="s">
        <v>927</v>
      </c>
      <c r="D46" s="60" t="s">
        <v>910</v>
      </c>
      <c r="E46" s="61">
        <v>40087</v>
      </c>
      <c r="F46" s="62">
        <v>40359</v>
      </c>
      <c r="G46" s="63" t="s">
        <v>928</v>
      </c>
      <c r="H46" s="63">
        <v>720000</v>
      </c>
      <c r="I46" s="63"/>
      <c r="J46" s="63"/>
      <c r="K46" s="63"/>
      <c r="L46" s="64"/>
      <c r="M46" s="51"/>
    </row>
    <row r="47" spans="1:13" s="52" customFormat="1" ht="24.75" customHeight="1">
      <c r="A47" s="68" t="s">
        <v>562</v>
      </c>
      <c r="B47" s="60" t="s">
        <v>934</v>
      </c>
      <c r="C47" s="60" t="s">
        <v>935</v>
      </c>
      <c r="D47" s="60" t="s">
        <v>910</v>
      </c>
      <c r="E47" s="61">
        <v>40028</v>
      </c>
      <c r="F47" s="65" t="s">
        <v>784</v>
      </c>
      <c r="G47" s="66" t="s">
        <v>936</v>
      </c>
      <c r="H47" s="66"/>
      <c r="I47" s="63"/>
      <c r="J47" s="63"/>
      <c r="K47" s="63"/>
      <c r="L47" s="67"/>
      <c r="M47" s="51"/>
    </row>
    <row r="48" spans="1:13" s="52" customFormat="1" ht="24.75" customHeight="1">
      <c r="A48" s="68" t="s">
        <v>566</v>
      </c>
      <c r="B48" s="60" t="s">
        <v>133</v>
      </c>
      <c r="C48" s="60" t="s">
        <v>134</v>
      </c>
      <c r="D48" s="60" t="s">
        <v>1121</v>
      </c>
      <c r="E48" s="61">
        <v>40269</v>
      </c>
      <c r="F48" s="65" t="s">
        <v>784</v>
      </c>
      <c r="G48" s="66" t="s">
        <v>1122</v>
      </c>
      <c r="H48" s="66"/>
      <c r="I48" s="63"/>
      <c r="J48" s="63"/>
      <c r="K48" s="63"/>
      <c r="L48" s="67"/>
      <c r="M48" s="51"/>
    </row>
    <row r="49" spans="1:13" s="52" customFormat="1" ht="24.75" customHeight="1">
      <c r="A49" s="68" t="s">
        <v>570</v>
      </c>
      <c r="B49" s="60" t="s">
        <v>135</v>
      </c>
      <c r="C49" s="60" t="s">
        <v>134</v>
      </c>
      <c r="D49" s="60" t="s">
        <v>1121</v>
      </c>
      <c r="E49" s="61">
        <v>40281</v>
      </c>
      <c r="F49" s="65" t="s">
        <v>784</v>
      </c>
      <c r="G49" s="66" t="s">
        <v>1122</v>
      </c>
      <c r="H49" s="66"/>
      <c r="I49" s="63"/>
      <c r="J49" s="63"/>
      <c r="K49" s="63"/>
      <c r="L49" s="67"/>
      <c r="M49" s="51"/>
    </row>
    <row r="50" spans="1:13" s="52" customFormat="1" ht="24.75" customHeight="1">
      <c r="A50" s="68" t="s">
        <v>574</v>
      </c>
      <c r="B50" s="60" t="s">
        <v>136</v>
      </c>
      <c r="C50" s="60" t="s">
        <v>134</v>
      </c>
      <c r="D50" s="60" t="s">
        <v>1121</v>
      </c>
      <c r="E50" s="61">
        <v>40280</v>
      </c>
      <c r="F50" s="65" t="s">
        <v>784</v>
      </c>
      <c r="G50" s="66" t="s">
        <v>1122</v>
      </c>
      <c r="H50" s="66"/>
      <c r="I50" s="63"/>
      <c r="J50" s="63"/>
      <c r="K50" s="63"/>
      <c r="L50" s="67"/>
      <c r="M50" s="51"/>
    </row>
    <row r="51" spans="1:13" s="52" customFormat="1" ht="24.75" customHeight="1">
      <c r="A51" s="68" t="s">
        <v>576</v>
      </c>
      <c r="B51" s="60" t="s">
        <v>137</v>
      </c>
      <c r="C51" s="60" t="s">
        <v>1120</v>
      </c>
      <c r="D51" s="60" t="s">
        <v>445</v>
      </c>
      <c r="E51" s="61">
        <v>40342</v>
      </c>
      <c r="F51" s="65" t="s">
        <v>784</v>
      </c>
      <c r="G51" s="66" t="s">
        <v>1122</v>
      </c>
      <c r="H51" s="66"/>
      <c r="I51" s="63"/>
      <c r="J51" s="63"/>
      <c r="K51" s="63"/>
      <c r="L51" s="67"/>
      <c r="M51" s="51"/>
    </row>
    <row r="52" spans="1:13" s="52" customFormat="1" ht="24.75" customHeight="1">
      <c r="A52" s="68" t="s">
        <v>578</v>
      </c>
      <c r="B52" s="60" t="s">
        <v>1119</v>
      </c>
      <c r="C52" s="60" t="s">
        <v>1120</v>
      </c>
      <c r="D52" s="60" t="s">
        <v>1121</v>
      </c>
      <c r="E52" s="61">
        <v>40211</v>
      </c>
      <c r="F52" s="65" t="s">
        <v>784</v>
      </c>
      <c r="G52" s="66" t="s">
        <v>1122</v>
      </c>
      <c r="H52" s="66"/>
      <c r="I52" s="63"/>
      <c r="J52" s="63"/>
      <c r="K52" s="63"/>
      <c r="L52" s="67"/>
      <c r="M52" s="51"/>
    </row>
    <row r="53" spans="1:13" s="52" customFormat="1" ht="24.75" customHeight="1">
      <c r="A53" s="68" t="s">
        <v>580</v>
      </c>
      <c r="B53" s="60" t="s">
        <v>1123</v>
      </c>
      <c r="C53" s="60" t="s">
        <v>1120</v>
      </c>
      <c r="D53" s="60" t="s">
        <v>1121</v>
      </c>
      <c r="E53" s="61">
        <v>39827</v>
      </c>
      <c r="F53" s="65" t="s">
        <v>784</v>
      </c>
      <c r="G53" s="66" t="s">
        <v>1122</v>
      </c>
      <c r="H53" s="66"/>
      <c r="I53" s="63"/>
      <c r="J53" s="63"/>
      <c r="K53" s="63"/>
      <c r="L53" s="67"/>
      <c r="M53" s="51"/>
    </row>
    <row r="54" spans="1:13" s="52" customFormat="1" ht="24.75" customHeight="1">
      <c r="A54" s="68" t="s">
        <v>582</v>
      </c>
      <c r="B54" s="60" t="s">
        <v>1124</v>
      </c>
      <c r="C54" s="60" t="s">
        <v>1120</v>
      </c>
      <c r="D54" s="60" t="s">
        <v>783</v>
      </c>
      <c r="E54" s="61">
        <v>40185</v>
      </c>
      <c r="F54" s="62">
        <v>40543</v>
      </c>
      <c r="G54" s="66" t="s">
        <v>1122</v>
      </c>
      <c r="H54" s="66"/>
      <c r="I54" s="63"/>
      <c r="J54" s="63"/>
      <c r="K54" s="63"/>
      <c r="L54" s="67"/>
      <c r="M54" s="51"/>
    </row>
    <row r="55" spans="1:13" s="52" customFormat="1" ht="24.75" customHeight="1">
      <c r="A55" s="68" t="s">
        <v>584</v>
      </c>
      <c r="B55" s="60" t="s">
        <v>138</v>
      </c>
      <c r="C55" s="60" t="s">
        <v>1120</v>
      </c>
      <c r="D55" s="60" t="s">
        <v>1121</v>
      </c>
      <c r="E55" s="61">
        <v>40238</v>
      </c>
      <c r="F55" s="62" t="s">
        <v>784</v>
      </c>
      <c r="G55" s="66" t="s">
        <v>1122</v>
      </c>
      <c r="H55" s="66"/>
      <c r="I55" s="63"/>
      <c r="J55" s="63"/>
      <c r="K55" s="63"/>
      <c r="L55" s="67"/>
      <c r="M55" s="51"/>
    </row>
    <row r="56" spans="1:13" s="52" customFormat="1" ht="24.75" customHeight="1">
      <c r="A56" s="68" t="s">
        <v>586</v>
      </c>
      <c r="B56" s="60" t="s">
        <v>1125</v>
      </c>
      <c r="C56" s="60" t="s">
        <v>1126</v>
      </c>
      <c r="D56" s="60" t="s">
        <v>1127</v>
      </c>
      <c r="E56" s="61">
        <v>39919</v>
      </c>
      <c r="F56" s="62" t="s">
        <v>784</v>
      </c>
      <c r="G56" s="66" t="s">
        <v>1122</v>
      </c>
      <c r="H56" s="66"/>
      <c r="I56" s="63"/>
      <c r="J56" s="63"/>
      <c r="K56" s="63"/>
      <c r="L56" s="67"/>
      <c r="M56" s="51"/>
    </row>
    <row r="57" spans="1:13" s="52" customFormat="1" ht="24.75" customHeight="1">
      <c r="A57" s="68" t="s">
        <v>588</v>
      </c>
      <c r="B57" s="60" t="s">
        <v>1135</v>
      </c>
      <c r="C57" s="60" t="s">
        <v>1136</v>
      </c>
      <c r="D57" s="60" t="s">
        <v>904</v>
      </c>
      <c r="E57" s="61">
        <v>40192</v>
      </c>
      <c r="F57" s="62">
        <v>40543</v>
      </c>
      <c r="G57" s="63" t="s">
        <v>1137</v>
      </c>
      <c r="H57" s="63">
        <v>200000</v>
      </c>
      <c r="I57" s="63"/>
      <c r="J57" s="63"/>
      <c r="K57" s="63"/>
      <c r="L57" s="64"/>
      <c r="M57" s="51"/>
    </row>
    <row r="58" spans="1:13" s="52" customFormat="1" ht="24.75" customHeight="1">
      <c r="A58" s="68" t="s">
        <v>590</v>
      </c>
      <c r="B58" s="60" t="s">
        <v>915</v>
      </c>
      <c r="C58" s="60" t="s">
        <v>916</v>
      </c>
      <c r="D58" s="60" t="s">
        <v>904</v>
      </c>
      <c r="E58" s="61">
        <v>39326</v>
      </c>
      <c r="F58" s="65" t="s">
        <v>784</v>
      </c>
      <c r="G58" s="63" t="s">
        <v>917</v>
      </c>
      <c r="H58" s="63">
        <v>840000</v>
      </c>
      <c r="I58" s="63"/>
      <c r="J58" s="63"/>
      <c r="K58" s="63"/>
      <c r="L58" s="64"/>
      <c r="M58" s="51"/>
    </row>
    <row r="59" spans="1:13" s="52" customFormat="1" ht="24.75" customHeight="1">
      <c r="A59" s="68" t="s">
        <v>592</v>
      </c>
      <c r="B59" s="60" t="s">
        <v>902</v>
      </c>
      <c r="C59" s="60" t="s">
        <v>903</v>
      </c>
      <c r="D59" s="60" t="s">
        <v>904</v>
      </c>
      <c r="E59" s="61">
        <v>39508</v>
      </c>
      <c r="F59" s="65" t="s">
        <v>784</v>
      </c>
      <c r="G59" s="63" t="s">
        <v>905</v>
      </c>
      <c r="H59" s="63">
        <v>780000</v>
      </c>
      <c r="I59" s="63"/>
      <c r="J59" s="63"/>
      <c r="K59" s="63"/>
      <c r="L59" s="64"/>
      <c r="M59" s="51"/>
    </row>
    <row r="60" spans="1:13" s="52" customFormat="1" ht="24.75" customHeight="1">
      <c r="A60" s="68" t="s">
        <v>594</v>
      </c>
      <c r="B60" s="60" t="s">
        <v>610</v>
      </c>
      <c r="C60" s="60" t="s">
        <v>906</v>
      </c>
      <c r="D60" s="60" t="s">
        <v>904</v>
      </c>
      <c r="E60" s="61">
        <v>39234</v>
      </c>
      <c r="F60" s="62">
        <v>40359</v>
      </c>
      <c r="G60" s="63" t="s">
        <v>907</v>
      </c>
      <c r="H60" s="63">
        <v>250000</v>
      </c>
      <c r="I60" s="63"/>
      <c r="J60" s="63"/>
      <c r="K60" s="63"/>
      <c r="L60" s="64"/>
      <c r="M60" s="51"/>
    </row>
    <row r="61" spans="1:13" s="52" customFormat="1" ht="24.75" customHeight="1">
      <c r="A61" s="68" t="s">
        <v>595</v>
      </c>
      <c r="B61" s="60" t="s">
        <v>1138</v>
      </c>
      <c r="C61" s="60" t="s">
        <v>1139</v>
      </c>
      <c r="D61" s="60" t="s">
        <v>910</v>
      </c>
      <c r="E61" s="61">
        <v>40205</v>
      </c>
      <c r="F61" s="62" t="s">
        <v>784</v>
      </c>
      <c r="G61" s="63" t="s">
        <v>1140</v>
      </c>
      <c r="H61" s="63">
        <v>286300</v>
      </c>
      <c r="I61" s="63"/>
      <c r="J61" s="63"/>
      <c r="K61" s="63"/>
      <c r="L61" s="69"/>
      <c r="M61" s="51"/>
    </row>
    <row r="62" spans="1:13" s="52" customFormat="1" ht="24.75" customHeight="1">
      <c r="A62" s="68" t="s">
        <v>597</v>
      </c>
      <c r="B62" s="60" t="s">
        <v>937</v>
      </c>
      <c r="C62" s="60" t="s">
        <v>938</v>
      </c>
      <c r="D62" s="60" t="s">
        <v>939</v>
      </c>
      <c r="E62" s="61">
        <v>39995</v>
      </c>
      <c r="F62" s="62">
        <v>41090</v>
      </c>
      <c r="G62" s="63" t="s">
        <v>1148</v>
      </c>
      <c r="H62" s="63">
        <v>45672</v>
      </c>
      <c r="I62" s="70"/>
      <c r="J62" s="70"/>
      <c r="K62" s="70"/>
      <c r="L62" s="64"/>
      <c r="M62" s="51"/>
    </row>
    <row r="63" spans="1:13" s="52" customFormat="1" ht="24.75" customHeight="1">
      <c r="A63" s="68" t="s">
        <v>599</v>
      </c>
      <c r="B63" s="60" t="s">
        <v>551</v>
      </c>
      <c r="C63" s="60" t="s">
        <v>943</v>
      </c>
      <c r="D63" s="60" t="s">
        <v>944</v>
      </c>
      <c r="E63" s="61">
        <v>39541</v>
      </c>
      <c r="F63" s="62" t="s">
        <v>945</v>
      </c>
      <c r="G63" s="63" t="s">
        <v>946</v>
      </c>
      <c r="H63" s="63"/>
      <c r="I63" s="70"/>
      <c r="J63" s="70"/>
      <c r="K63" s="70"/>
      <c r="L63" s="64"/>
      <c r="M63" s="51"/>
    </row>
    <row r="64" spans="1:13" s="52" customFormat="1" ht="24.75" customHeight="1">
      <c r="A64" s="68" t="s">
        <v>601</v>
      </c>
      <c r="B64" s="60" t="s">
        <v>551</v>
      </c>
      <c r="C64" s="60" t="s">
        <v>947</v>
      </c>
      <c r="D64" s="60" t="s">
        <v>944</v>
      </c>
      <c r="E64" s="61">
        <v>39549</v>
      </c>
      <c r="F64" s="62" t="s">
        <v>948</v>
      </c>
      <c r="G64" s="63" t="s">
        <v>949</v>
      </c>
      <c r="H64" s="63"/>
      <c r="I64" s="70"/>
      <c r="J64" s="70"/>
      <c r="K64" s="70"/>
      <c r="L64" s="64"/>
      <c r="M64" s="51"/>
    </row>
    <row r="65" spans="1:13" s="52" customFormat="1" ht="24.75" customHeight="1">
      <c r="A65" s="68" t="s">
        <v>603</v>
      </c>
      <c r="B65" s="60" t="s">
        <v>551</v>
      </c>
      <c r="C65" s="60" t="s">
        <v>950</v>
      </c>
      <c r="D65" s="60" t="s">
        <v>944</v>
      </c>
      <c r="E65" s="61">
        <v>39525</v>
      </c>
      <c r="F65" s="62" t="s">
        <v>951</v>
      </c>
      <c r="G65" s="63" t="s">
        <v>952</v>
      </c>
      <c r="H65" s="63"/>
      <c r="I65" s="70"/>
      <c r="J65" s="70"/>
      <c r="K65" s="70"/>
      <c r="L65" s="64"/>
      <c r="M65" s="51"/>
    </row>
    <row r="66" spans="1:13" s="52" customFormat="1" ht="24.75" customHeight="1">
      <c r="A66" s="68" t="s">
        <v>605</v>
      </c>
      <c r="B66" s="60" t="s">
        <v>551</v>
      </c>
      <c r="C66" s="60" t="s">
        <v>953</v>
      </c>
      <c r="D66" s="60" t="s">
        <v>944</v>
      </c>
      <c r="E66" s="61">
        <v>39519</v>
      </c>
      <c r="F66" s="62" t="s">
        <v>948</v>
      </c>
      <c r="G66" s="63" t="s">
        <v>954</v>
      </c>
      <c r="H66" s="63"/>
      <c r="I66" s="70"/>
      <c r="J66" s="70"/>
      <c r="K66" s="70"/>
      <c r="L66" s="64"/>
      <c r="M66" s="51"/>
    </row>
    <row r="67" spans="1:13" s="52" customFormat="1" ht="24.75" customHeight="1">
      <c r="A67" s="68" t="s">
        <v>607</v>
      </c>
      <c r="B67" s="60" t="s">
        <v>551</v>
      </c>
      <c r="C67" s="60" t="s">
        <v>955</v>
      </c>
      <c r="D67" s="60" t="s">
        <v>944</v>
      </c>
      <c r="E67" s="61">
        <v>39519</v>
      </c>
      <c r="F67" s="62" t="s">
        <v>945</v>
      </c>
      <c r="G67" s="63" t="s">
        <v>954</v>
      </c>
      <c r="H67" s="63"/>
      <c r="I67" s="70"/>
      <c r="J67" s="70"/>
      <c r="K67" s="70"/>
      <c r="L67" s="64"/>
      <c r="M67" s="51"/>
    </row>
    <row r="68" spans="1:13" s="52" customFormat="1" ht="24.75" customHeight="1">
      <c r="A68" s="68" t="s">
        <v>609</v>
      </c>
      <c r="B68" s="60" t="s">
        <v>551</v>
      </c>
      <c r="C68" s="60" t="s">
        <v>956</v>
      </c>
      <c r="D68" s="60" t="s">
        <v>944</v>
      </c>
      <c r="E68" s="61">
        <v>39601</v>
      </c>
      <c r="F68" s="62" t="s">
        <v>945</v>
      </c>
      <c r="G68" s="63" t="s">
        <v>957</v>
      </c>
      <c r="H68" s="71"/>
      <c r="I68" s="72"/>
      <c r="J68" s="72"/>
      <c r="K68" s="72"/>
      <c r="L68" s="73"/>
      <c r="M68" s="51"/>
    </row>
    <row r="69" spans="1:13" s="52" customFormat="1" ht="24.75" customHeight="1">
      <c r="A69" s="68" t="s">
        <v>611</v>
      </c>
      <c r="B69" s="60" t="s">
        <v>551</v>
      </c>
      <c r="C69" s="60" t="s">
        <v>958</v>
      </c>
      <c r="D69" s="60" t="s">
        <v>944</v>
      </c>
      <c r="E69" s="61">
        <v>39527</v>
      </c>
      <c r="F69" s="62" t="s">
        <v>948</v>
      </c>
      <c r="G69" s="63" t="s">
        <v>959</v>
      </c>
      <c r="H69" s="71"/>
      <c r="I69" s="72"/>
      <c r="J69" s="72"/>
      <c r="K69" s="72"/>
      <c r="L69" s="73"/>
      <c r="M69" s="51"/>
    </row>
    <row r="70" spans="1:13" s="52" customFormat="1" ht="24.75" customHeight="1">
      <c r="A70" s="68" t="s">
        <v>613</v>
      </c>
      <c r="B70" s="60" t="s">
        <v>551</v>
      </c>
      <c r="C70" s="60" t="s">
        <v>960</v>
      </c>
      <c r="D70" s="60" t="s">
        <v>944</v>
      </c>
      <c r="E70" s="61">
        <v>39527</v>
      </c>
      <c r="F70" s="62" t="s">
        <v>948</v>
      </c>
      <c r="G70" s="63" t="s">
        <v>959</v>
      </c>
      <c r="H70" s="71"/>
      <c r="I70" s="72"/>
      <c r="J70" s="72"/>
      <c r="K70" s="72"/>
      <c r="L70" s="73"/>
      <c r="M70" s="51"/>
    </row>
    <row r="71" spans="1:13" s="52" customFormat="1" ht="24.75" customHeight="1">
      <c r="A71" s="68" t="s">
        <v>615</v>
      </c>
      <c r="B71" s="60" t="s">
        <v>551</v>
      </c>
      <c r="C71" s="60" t="s">
        <v>961</v>
      </c>
      <c r="D71" s="60" t="s">
        <v>944</v>
      </c>
      <c r="E71" s="61">
        <v>39527</v>
      </c>
      <c r="F71" s="62" t="s">
        <v>948</v>
      </c>
      <c r="G71" s="63" t="s">
        <v>962</v>
      </c>
      <c r="H71" s="71"/>
      <c r="I71" s="72"/>
      <c r="J71" s="72"/>
      <c r="K71" s="72"/>
      <c r="L71" s="73"/>
      <c r="M71" s="51"/>
    </row>
    <row r="72" spans="1:13" s="52" customFormat="1" ht="24.75" customHeight="1">
      <c r="A72" s="68" t="s">
        <v>617</v>
      </c>
      <c r="B72" s="60" t="s">
        <v>551</v>
      </c>
      <c r="C72" s="60" t="s">
        <v>963</v>
      </c>
      <c r="D72" s="60" t="s">
        <v>944</v>
      </c>
      <c r="E72" s="61">
        <v>39527</v>
      </c>
      <c r="F72" s="62" t="s">
        <v>948</v>
      </c>
      <c r="G72" s="63" t="s">
        <v>964</v>
      </c>
      <c r="H72" s="71"/>
      <c r="I72" s="72"/>
      <c r="J72" s="72"/>
      <c r="K72" s="72"/>
      <c r="L72" s="73"/>
      <c r="M72" s="51"/>
    </row>
    <row r="73" spans="1:13" s="52" customFormat="1" ht="24.75" customHeight="1">
      <c r="A73" s="68" t="s">
        <v>619</v>
      </c>
      <c r="B73" s="60" t="s">
        <v>551</v>
      </c>
      <c r="C73" s="60" t="s">
        <v>965</v>
      </c>
      <c r="D73" s="60" t="s">
        <v>944</v>
      </c>
      <c r="E73" s="61">
        <v>39527</v>
      </c>
      <c r="F73" s="62" t="s">
        <v>948</v>
      </c>
      <c r="G73" s="63" t="s">
        <v>966</v>
      </c>
      <c r="H73" s="71"/>
      <c r="I73" s="72"/>
      <c r="J73" s="72"/>
      <c r="K73" s="72"/>
      <c r="L73" s="73"/>
      <c r="M73" s="51"/>
    </row>
    <row r="74" spans="1:13" s="52" customFormat="1" ht="24.75" customHeight="1">
      <c r="A74" s="68" t="s">
        <v>621</v>
      </c>
      <c r="B74" s="60" t="s">
        <v>551</v>
      </c>
      <c r="C74" s="60" t="s">
        <v>967</v>
      </c>
      <c r="D74" s="60" t="s">
        <v>944</v>
      </c>
      <c r="E74" s="61">
        <v>39527</v>
      </c>
      <c r="F74" s="62" t="s">
        <v>948</v>
      </c>
      <c r="G74" s="63" t="s">
        <v>968</v>
      </c>
      <c r="H74" s="71"/>
      <c r="I74" s="72"/>
      <c r="J74" s="72"/>
      <c r="K74" s="72"/>
      <c r="L74" s="73"/>
      <c r="M74" s="51"/>
    </row>
    <row r="75" spans="1:13" s="52" customFormat="1" ht="24.75" customHeight="1">
      <c r="A75" s="68" t="s">
        <v>623</v>
      </c>
      <c r="B75" s="60" t="s">
        <v>551</v>
      </c>
      <c r="C75" s="60" t="s">
        <v>969</v>
      </c>
      <c r="D75" s="60" t="s">
        <v>944</v>
      </c>
      <c r="E75" s="61">
        <v>39527</v>
      </c>
      <c r="F75" s="62" t="s">
        <v>948</v>
      </c>
      <c r="G75" s="63" t="s">
        <v>970</v>
      </c>
      <c r="H75" s="71"/>
      <c r="I75" s="72"/>
      <c r="J75" s="72"/>
      <c r="K75" s="72"/>
      <c r="L75" s="73"/>
      <c r="M75" s="51"/>
    </row>
    <row r="76" spans="1:13" s="52" customFormat="1" ht="24.75" customHeight="1">
      <c r="A76" s="68" t="s">
        <v>625</v>
      </c>
      <c r="B76" s="60" t="s">
        <v>551</v>
      </c>
      <c r="C76" s="60" t="s">
        <v>971</v>
      </c>
      <c r="D76" s="60" t="s">
        <v>944</v>
      </c>
      <c r="E76" s="61">
        <v>39527</v>
      </c>
      <c r="F76" s="62" t="s">
        <v>948</v>
      </c>
      <c r="G76" s="63" t="s">
        <v>972</v>
      </c>
      <c r="H76" s="71"/>
      <c r="I76" s="72"/>
      <c r="J76" s="72"/>
      <c r="K76" s="72"/>
      <c r="L76" s="73"/>
      <c r="M76" s="51"/>
    </row>
    <row r="77" spans="1:13" s="52" customFormat="1" ht="24.75" customHeight="1">
      <c r="A77" s="68" t="s">
        <v>626</v>
      </c>
      <c r="B77" s="60" t="s">
        <v>551</v>
      </c>
      <c r="C77" s="60" t="s">
        <v>973</v>
      </c>
      <c r="D77" s="60" t="s">
        <v>944</v>
      </c>
      <c r="E77" s="61">
        <v>39527</v>
      </c>
      <c r="F77" s="62" t="s">
        <v>948</v>
      </c>
      <c r="G77" s="63" t="s">
        <v>972</v>
      </c>
      <c r="H77" s="71"/>
      <c r="I77" s="72"/>
      <c r="J77" s="72"/>
      <c r="K77" s="72"/>
      <c r="L77" s="73"/>
      <c r="M77" s="51"/>
    </row>
    <row r="78" spans="1:13" s="52" customFormat="1" ht="24.75" customHeight="1">
      <c r="A78" s="68" t="s">
        <v>627</v>
      </c>
      <c r="B78" s="60" t="s">
        <v>551</v>
      </c>
      <c r="C78" s="60" t="s">
        <v>974</v>
      </c>
      <c r="D78" s="60" t="s">
        <v>944</v>
      </c>
      <c r="E78" s="61">
        <v>39527</v>
      </c>
      <c r="F78" s="62" t="s">
        <v>948</v>
      </c>
      <c r="G78" s="63" t="s">
        <v>972</v>
      </c>
      <c r="H78" s="71"/>
      <c r="I78" s="72"/>
      <c r="J78" s="72"/>
      <c r="K78" s="72"/>
      <c r="L78" s="73"/>
      <c r="M78" s="51"/>
    </row>
    <row r="79" spans="1:13" s="52" customFormat="1" ht="24.75" customHeight="1">
      <c r="A79" s="68" t="s">
        <v>628</v>
      </c>
      <c r="B79" s="60" t="s">
        <v>551</v>
      </c>
      <c r="C79" s="60" t="s">
        <v>975</v>
      </c>
      <c r="D79" s="60" t="s">
        <v>944</v>
      </c>
      <c r="E79" s="61">
        <v>39527</v>
      </c>
      <c r="F79" s="62" t="s">
        <v>948</v>
      </c>
      <c r="G79" s="63" t="s">
        <v>972</v>
      </c>
      <c r="H79" s="71"/>
      <c r="I79" s="72"/>
      <c r="J79" s="72"/>
      <c r="K79" s="72"/>
      <c r="L79" s="73"/>
      <c r="M79" s="51"/>
    </row>
    <row r="80" spans="1:13" s="52" customFormat="1" ht="24.75" customHeight="1">
      <c r="A80" s="68" t="s">
        <v>629</v>
      </c>
      <c r="B80" s="60" t="s">
        <v>551</v>
      </c>
      <c r="C80" s="60" t="s">
        <v>976</v>
      </c>
      <c r="D80" s="60" t="s">
        <v>944</v>
      </c>
      <c r="E80" s="61">
        <v>39527</v>
      </c>
      <c r="F80" s="62" t="s">
        <v>948</v>
      </c>
      <c r="G80" s="63" t="s">
        <v>977</v>
      </c>
      <c r="H80" s="71"/>
      <c r="I80" s="72"/>
      <c r="J80" s="72"/>
      <c r="K80" s="72"/>
      <c r="L80" s="73"/>
      <c r="M80" s="51"/>
    </row>
    <row r="81" spans="1:13" s="52" customFormat="1" ht="24.75" customHeight="1">
      <c r="A81" s="68" t="s">
        <v>630</v>
      </c>
      <c r="B81" s="60" t="s">
        <v>978</v>
      </c>
      <c r="C81" s="60" t="s">
        <v>979</v>
      </c>
      <c r="D81" s="60" t="s">
        <v>944</v>
      </c>
      <c r="E81" s="61">
        <v>39696</v>
      </c>
      <c r="F81" s="62" t="s">
        <v>945</v>
      </c>
      <c r="G81" s="63" t="s">
        <v>980</v>
      </c>
      <c r="H81" s="71"/>
      <c r="I81" s="72"/>
      <c r="J81" s="72"/>
      <c r="K81" s="72"/>
      <c r="L81" s="73"/>
      <c r="M81" s="51"/>
    </row>
    <row r="82" spans="1:13" s="52" customFormat="1" ht="24.75" customHeight="1">
      <c r="A82" s="68" t="s">
        <v>631</v>
      </c>
      <c r="B82" s="60" t="s">
        <v>981</v>
      </c>
      <c r="C82" s="60" t="s">
        <v>982</v>
      </c>
      <c r="D82" s="60" t="s">
        <v>944</v>
      </c>
      <c r="E82" s="61">
        <v>39749</v>
      </c>
      <c r="F82" s="62" t="s">
        <v>945</v>
      </c>
      <c r="G82" s="63" t="s">
        <v>983</v>
      </c>
      <c r="H82" s="71"/>
      <c r="I82" s="72"/>
      <c r="J82" s="72"/>
      <c r="K82" s="72"/>
      <c r="L82" s="73"/>
      <c r="M82" s="51"/>
    </row>
    <row r="83" spans="1:13" s="52" customFormat="1" ht="24.75" customHeight="1">
      <c r="A83" s="68" t="s">
        <v>632</v>
      </c>
      <c r="B83" s="60" t="s">
        <v>978</v>
      </c>
      <c r="C83" s="60" t="s">
        <v>984</v>
      </c>
      <c r="D83" s="60" t="s">
        <v>944</v>
      </c>
      <c r="E83" s="61">
        <v>39570</v>
      </c>
      <c r="F83" s="62" t="s">
        <v>948</v>
      </c>
      <c r="G83" s="63" t="s">
        <v>985</v>
      </c>
      <c r="H83" s="71"/>
      <c r="I83" s="72"/>
      <c r="J83" s="72"/>
      <c r="K83" s="72"/>
      <c r="L83" s="73"/>
      <c r="M83" s="51"/>
    </row>
    <row r="84" spans="1:13" s="52" customFormat="1" ht="24.75" customHeight="1">
      <c r="A84" s="68" t="s">
        <v>633</v>
      </c>
      <c r="B84" s="60" t="s">
        <v>986</v>
      </c>
      <c r="C84" s="60" t="s">
        <v>987</v>
      </c>
      <c r="D84" s="60" t="s">
        <v>944</v>
      </c>
      <c r="E84" s="61">
        <v>39522</v>
      </c>
      <c r="F84" s="62" t="s">
        <v>988</v>
      </c>
      <c r="G84" s="63" t="s">
        <v>989</v>
      </c>
      <c r="H84" s="71"/>
      <c r="I84" s="72"/>
      <c r="J84" s="72"/>
      <c r="K84" s="72"/>
      <c r="L84" s="73"/>
      <c r="M84" s="51"/>
    </row>
    <row r="85" spans="1:13" s="52" customFormat="1" ht="24.75" customHeight="1">
      <c r="A85" s="68" t="s">
        <v>634</v>
      </c>
      <c r="B85" s="60" t="s">
        <v>551</v>
      </c>
      <c r="C85" s="60" t="s">
        <v>943</v>
      </c>
      <c r="D85" s="60" t="s">
        <v>944</v>
      </c>
      <c r="E85" s="61">
        <v>39549</v>
      </c>
      <c r="F85" s="62" t="s">
        <v>945</v>
      </c>
      <c r="G85" s="63" t="s">
        <v>990</v>
      </c>
      <c r="H85" s="71"/>
      <c r="I85" s="72"/>
      <c r="J85" s="72"/>
      <c r="K85" s="72"/>
      <c r="L85" s="73"/>
      <c r="M85" s="51"/>
    </row>
    <row r="86" spans="1:12" s="45" customFormat="1" ht="24.75" customHeight="1" thickBot="1">
      <c r="A86" s="68" t="s">
        <v>635</v>
      </c>
      <c r="B86" s="60" t="s">
        <v>551</v>
      </c>
      <c r="C86" s="60" t="s">
        <v>991</v>
      </c>
      <c r="D86" s="60" t="s">
        <v>229</v>
      </c>
      <c r="E86" s="61">
        <v>39803</v>
      </c>
      <c r="F86" s="62" t="s">
        <v>945</v>
      </c>
      <c r="G86" s="63" t="s">
        <v>992</v>
      </c>
      <c r="H86" s="71"/>
      <c r="I86" s="72"/>
      <c r="J86" s="72"/>
      <c r="K86" s="72"/>
      <c r="L86" s="73"/>
    </row>
    <row r="87" spans="1:12" s="45" customFormat="1" ht="25.5" customHeight="1" thickBot="1">
      <c r="A87" s="246" t="s">
        <v>270</v>
      </c>
      <c r="B87" s="247"/>
      <c r="C87" s="247"/>
      <c r="D87" s="247"/>
      <c r="E87" s="247"/>
      <c r="F87" s="247"/>
      <c r="G87" s="247"/>
      <c r="H87" s="247"/>
      <c r="I87" s="247"/>
      <c r="J87" s="247"/>
      <c r="K87" s="247"/>
      <c r="L87" s="248"/>
    </row>
    <row r="88" spans="1:12" s="45" customFormat="1" ht="25.5" customHeight="1">
      <c r="A88" s="74" t="s">
        <v>244</v>
      </c>
      <c r="B88" s="47" t="s">
        <v>456</v>
      </c>
      <c r="C88" s="75" t="s">
        <v>457</v>
      </c>
      <c r="D88" s="75" t="s">
        <v>458</v>
      </c>
      <c r="E88" s="76">
        <v>35599</v>
      </c>
      <c r="F88" s="77" t="s">
        <v>459</v>
      </c>
      <c r="G88" s="78" t="s">
        <v>460</v>
      </c>
      <c r="H88" s="79">
        <v>13806327</v>
      </c>
      <c r="I88" s="79">
        <v>13806327</v>
      </c>
      <c r="J88" s="79">
        <v>13806327</v>
      </c>
      <c r="K88" s="79">
        <f>13806327*2</f>
        <v>27612654</v>
      </c>
      <c r="L88" s="80" t="s">
        <v>461</v>
      </c>
    </row>
    <row r="89" spans="1:12" s="45" customFormat="1" ht="25.5" customHeight="1">
      <c r="A89" s="81" t="s">
        <v>246</v>
      </c>
      <c r="B89" s="60" t="s">
        <v>462</v>
      </c>
      <c r="C89" s="60" t="s">
        <v>463</v>
      </c>
      <c r="D89" s="60" t="s">
        <v>464</v>
      </c>
      <c r="E89" s="82">
        <v>38974</v>
      </c>
      <c r="F89" s="83">
        <v>40799</v>
      </c>
      <c r="G89" s="84" t="s">
        <v>1251</v>
      </c>
      <c r="H89" s="71">
        <v>594864</v>
      </c>
      <c r="I89" s="71">
        <v>594864</v>
      </c>
      <c r="J89" s="71">
        <v>594864</v>
      </c>
      <c r="K89" s="71">
        <f>594864*2</f>
        <v>1189728</v>
      </c>
      <c r="L89" s="67" t="s">
        <v>465</v>
      </c>
    </row>
    <row r="90" spans="1:12" s="45" customFormat="1" ht="25.5" customHeight="1">
      <c r="A90" s="81" t="s">
        <v>247</v>
      </c>
      <c r="B90" s="60" t="s">
        <v>466</v>
      </c>
      <c r="C90" s="60" t="s">
        <v>467</v>
      </c>
      <c r="D90" s="60" t="s">
        <v>390</v>
      </c>
      <c r="E90" s="82">
        <v>37601</v>
      </c>
      <c r="F90" s="83" t="s">
        <v>459</v>
      </c>
      <c r="G90" s="71" t="s">
        <v>460</v>
      </c>
      <c r="H90" s="71">
        <v>193300</v>
      </c>
      <c r="I90" s="71">
        <v>193300</v>
      </c>
      <c r="J90" s="71">
        <v>193300</v>
      </c>
      <c r="K90" s="71">
        <f>2*193300</f>
        <v>386600</v>
      </c>
      <c r="L90" s="67" t="s">
        <v>465</v>
      </c>
    </row>
    <row r="91" spans="1:12" s="45" customFormat="1" ht="25.5" customHeight="1">
      <c r="A91" s="81" t="s">
        <v>248</v>
      </c>
      <c r="B91" s="60" t="s">
        <v>468</v>
      </c>
      <c r="C91" s="60" t="s">
        <v>469</v>
      </c>
      <c r="D91" s="60" t="s">
        <v>470</v>
      </c>
      <c r="E91" s="82">
        <v>35599</v>
      </c>
      <c r="F91" s="83" t="s">
        <v>459</v>
      </c>
      <c r="G91" s="71" t="s">
        <v>460</v>
      </c>
      <c r="H91" s="71">
        <v>36827</v>
      </c>
      <c r="I91" s="71">
        <v>36827</v>
      </c>
      <c r="J91" s="71">
        <v>36827</v>
      </c>
      <c r="K91" s="71">
        <f>2*36827</f>
        <v>73654</v>
      </c>
      <c r="L91" s="67" t="s">
        <v>461</v>
      </c>
    </row>
    <row r="92" spans="1:12" s="45" customFormat="1" ht="25.5" customHeight="1">
      <c r="A92" s="81" t="s">
        <v>249</v>
      </c>
      <c r="B92" s="60" t="s">
        <v>471</v>
      </c>
      <c r="C92" s="60" t="s">
        <v>472</v>
      </c>
      <c r="D92" s="60" t="s">
        <v>432</v>
      </c>
      <c r="E92" s="82">
        <v>37196</v>
      </c>
      <c r="F92" s="83">
        <v>40482</v>
      </c>
      <c r="G92" s="63" t="s">
        <v>1252</v>
      </c>
      <c r="H92" s="71">
        <v>7017696</v>
      </c>
      <c r="I92" s="71">
        <v>7017696</v>
      </c>
      <c r="J92" s="71">
        <v>7017696</v>
      </c>
      <c r="K92" s="71">
        <f>2*7017696</f>
        <v>14035392</v>
      </c>
      <c r="L92" s="67" t="s">
        <v>473</v>
      </c>
    </row>
    <row r="93" spans="1:12" s="45" customFormat="1" ht="25.5" customHeight="1">
      <c r="A93" s="81" t="s">
        <v>250</v>
      </c>
      <c r="B93" s="60" t="s">
        <v>474</v>
      </c>
      <c r="C93" s="60" t="s">
        <v>475</v>
      </c>
      <c r="D93" s="60" t="s">
        <v>476</v>
      </c>
      <c r="E93" s="82">
        <v>39264</v>
      </c>
      <c r="F93" s="85" t="s">
        <v>459</v>
      </c>
      <c r="G93" s="71" t="s">
        <v>1253</v>
      </c>
      <c r="H93" s="71">
        <v>1728000</v>
      </c>
      <c r="I93" s="71">
        <v>1728000</v>
      </c>
      <c r="J93" s="71">
        <v>1728000</v>
      </c>
      <c r="K93" s="71">
        <f>2*1728000</f>
        <v>3456000</v>
      </c>
      <c r="L93" s="67" t="s">
        <v>477</v>
      </c>
    </row>
    <row r="94" spans="1:12" s="45" customFormat="1" ht="25.5" customHeight="1">
      <c r="A94" s="81" t="s">
        <v>251</v>
      </c>
      <c r="B94" s="60" t="s">
        <v>478</v>
      </c>
      <c r="C94" s="60" t="s">
        <v>479</v>
      </c>
      <c r="D94" s="60" t="s">
        <v>480</v>
      </c>
      <c r="E94" s="82">
        <v>39541</v>
      </c>
      <c r="F94" s="85" t="s">
        <v>459</v>
      </c>
      <c r="G94" s="71" t="s">
        <v>460</v>
      </c>
      <c r="H94" s="71">
        <v>128934</v>
      </c>
      <c r="I94" s="71">
        <v>128934</v>
      </c>
      <c r="J94" s="71">
        <v>128934</v>
      </c>
      <c r="K94" s="71">
        <f>2*128934</f>
        <v>257868</v>
      </c>
      <c r="L94" s="67" t="s">
        <v>481</v>
      </c>
    </row>
    <row r="95" spans="1:12" s="45" customFormat="1" ht="25.5" customHeight="1">
      <c r="A95" s="81" t="s">
        <v>253</v>
      </c>
      <c r="B95" s="60" t="s">
        <v>482</v>
      </c>
      <c r="C95" s="60" t="s">
        <v>483</v>
      </c>
      <c r="D95" s="60" t="s">
        <v>484</v>
      </c>
      <c r="E95" s="82">
        <v>38047</v>
      </c>
      <c r="F95" s="83" t="s">
        <v>459</v>
      </c>
      <c r="G95" s="63" t="s">
        <v>1254</v>
      </c>
      <c r="H95" s="71">
        <v>360000</v>
      </c>
      <c r="I95" s="71">
        <v>1080000</v>
      </c>
      <c r="J95" s="71">
        <v>1080000</v>
      </c>
      <c r="K95" s="71">
        <f>2*1080000</f>
        <v>2160000</v>
      </c>
      <c r="L95" s="67"/>
    </row>
    <row r="96" spans="1:12" s="45" customFormat="1" ht="25.5" customHeight="1">
      <c r="A96" s="81" t="s">
        <v>254</v>
      </c>
      <c r="B96" s="60" t="s">
        <v>482</v>
      </c>
      <c r="C96" s="60" t="s">
        <v>485</v>
      </c>
      <c r="D96" s="60" t="s">
        <v>484</v>
      </c>
      <c r="E96" s="82">
        <v>35612</v>
      </c>
      <c r="F96" s="83" t="s">
        <v>459</v>
      </c>
      <c r="G96" s="71" t="s">
        <v>1255</v>
      </c>
      <c r="H96" s="71">
        <v>484764</v>
      </c>
      <c r="I96" s="71">
        <v>484764</v>
      </c>
      <c r="J96" s="71">
        <v>484764</v>
      </c>
      <c r="K96" s="71">
        <f>2*484764</f>
        <v>969528</v>
      </c>
      <c r="L96" s="67" t="s">
        <v>465</v>
      </c>
    </row>
    <row r="97" spans="1:12" s="45" customFormat="1" ht="25.5" customHeight="1">
      <c r="A97" s="81" t="s">
        <v>256</v>
      </c>
      <c r="B97" s="60" t="s">
        <v>486</v>
      </c>
      <c r="C97" s="60" t="s">
        <v>487</v>
      </c>
      <c r="D97" s="60" t="s">
        <v>488</v>
      </c>
      <c r="E97" s="82">
        <v>39326</v>
      </c>
      <c r="F97" s="83">
        <v>40296</v>
      </c>
      <c r="G97" s="71" t="s">
        <v>1256</v>
      </c>
      <c r="H97" s="71">
        <v>64000</v>
      </c>
      <c r="I97" s="71">
        <v>0</v>
      </c>
      <c r="J97" s="71">
        <v>0</v>
      </c>
      <c r="K97" s="71">
        <v>0</v>
      </c>
      <c r="L97" s="67" t="s">
        <v>489</v>
      </c>
    </row>
    <row r="98" spans="1:13" s="45" customFormat="1" ht="25.5" customHeight="1">
      <c r="A98" s="81" t="s">
        <v>257</v>
      </c>
      <c r="B98" s="60" t="s">
        <v>492</v>
      </c>
      <c r="C98" s="60" t="s">
        <v>493</v>
      </c>
      <c r="D98" s="60" t="s">
        <v>484</v>
      </c>
      <c r="E98" s="82">
        <v>39066</v>
      </c>
      <c r="F98" s="85" t="s">
        <v>459</v>
      </c>
      <c r="G98" s="71">
        <v>0</v>
      </c>
      <c r="H98" s="71">
        <v>0</v>
      </c>
      <c r="I98" s="71">
        <v>0</v>
      </c>
      <c r="J98" s="71">
        <v>0</v>
      </c>
      <c r="K98" s="71">
        <v>0</v>
      </c>
      <c r="L98" s="67" t="s">
        <v>465</v>
      </c>
      <c r="M98" s="45" t="s">
        <v>491</v>
      </c>
    </row>
    <row r="99" spans="1:13" s="45" customFormat="1" ht="25.5" customHeight="1">
      <c r="A99" s="81" t="s">
        <v>258</v>
      </c>
      <c r="B99" s="60" t="s">
        <v>494</v>
      </c>
      <c r="C99" s="60" t="s">
        <v>495</v>
      </c>
      <c r="D99" s="60" t="s">
        <v>496</v>
      </c>
      <c r="E99" s="82">
        <v>39448</v>
      </c>
      <c r="F99" s="85" t="s">
        <v>459</v>
      </c>
      <c r="G99" s="71" t="s">
        <v>497</v>
      </c>
      <c r="H99" s="71">
        <v>243792</v>
      </c>
      <c r="I99" s="71">
        <v>264372</v>
      </c>
      <c r="J99" s="71">
        <v>264372</v>
      </c>
      <c r="K99" s="71">
        <f>2*264372</f>
        <v>528744</v>
      </c>
      <c r="L99" s="67" t="s">
        <v>490</v>
      </c>
      <c r="M99" s="45" t="s">
        <v>491</v>
      </c>
    </row>
    <row r="100" spans="1:12" s="45" customFormat="1" ht="25.5" customHeight="1">
      <c r="A100" s="81" t="s">
        <v>259</v>
      </c>
      <c r="B100" s="60" t="s">
        <v>498</v>
      </c>
      <c r="C100" s="60" t="s">
        <v>499</v>
      </c>
      <c r="D100" s="60" t="s">
        <v>314</v>
      </c>
      <c r="E100" s="61">
        <v>39814</v>
      </c>
      <c r="F100" s="85" t="s">
        <v>459</v>
      </c>
      <c r="G100" s="71" t="s">
        <v>500</v>
      </c>
      <c r="H100" s="71">
        <v>270386</v>
      </c>
      <c r="I100" s="71">
        <v>270386</v>
      </c>
      <c r="J100" s="71">
        <v>270386</v>
      </c>
      <c r="K100" s="71">
        <f>2*270386</f>
        <v>540772</v>
      </c>
      <c r="L100" s="67" t="s">
        <v>501</v>
      </c>
    </row>
    <row r="101" spans="1:12" s="45" customFormat="1" ht="25.5" customHeight="1">
      <c r="A101" s="81" t="s">
        <v>260</v>
      </c>
      <c r="B101" s="60" t="s">
        <v>498</v>
      </c>
      <c r="C101" s="60" t="s">
        <v>502</v>
      </c>
      <c r="D101" s="60" t="s">
        <v>314</v>
      </c>
      <c r="E101" s="61">
        <v>39814</v>
      </c>
      <c r="F101" s="85" t="s">
        <v>459</v>
      </c>
      <c r="G101" s="71" t="s">
        <v>503</v>
      </c>
      <c r="H101" s="71">
        <v>448725</v>
      </c>
      <c r="I101" s="71">
        <v>448725</v>
      </c>
      <c r="J101" s="71">
        <v>448725</v>
      </c>
      <c r="K101" s="71">
        <f>448725*2</f>
        <v>897450</v>
      </c>
      <c r="L101" s="67" t="s">
        <v>501</v>
      </c>
    </row>
    <row r="102" spans="1:13" s="45" customFormat="1" ht="25.5" customHeight="1">
      <c r="A102" s="81" t="s">
        <v>261</v>
      </c>
      <c r="B102" s="60" t="s">
        <v>498</v>
      </c>
      <c r="C102" s="60" t="s">
        <v>504</v>
      </c>
      <c r="D102" s="60" t="s">
        <v>314</v>
      </c>
      <c r="E102" s="61">
        <v>37535</v>
      </c>
      <c r="F102" s="85" t="s">
        <v>459</v>
      </c>
      <c r="G102" s="63" t="s">
        <v>505</v>
      </c>
      <c r="H102" s="71">
        <v>496800</v>
      </c>
      <c r="I102" s="71">
        <v>496800</v>
      </c>
      <c r="J102" s="71">
        <v>496800</v>
      </c>
      <c r="K102" s="71">
        <f>496800*2</f>
        <v>993600</v>
      </c>
      <c r="L102" s="67" t="s">
        <v>490</v>
      </c>
      <c r="M102" s="45" t="s">
        <v>491</v>
      </c>
    </row>
    <row r="103" spans="1:12" s="45" customFormat="1" ht="25.5" customHeight="1">
      <c r="A103" s="81" t="s">
        <v>262</v>
      </c>
      <c r="B103" s="60" t="s">
        <v>506</v>
      </c>
      <c r="C103" s="60" t="s">
        <v>507</v>
      </c>
      <c r="D103" s="60" t="s">
        <v>508</v>
      </c>
      <c r="E103" s="61">
        <v>39832</v>
      </c>
      <c r="F103" s="85" t="s">
        <v>509</v>
      </c>
      <c r="G103" s="63" t="s">
        <v>510</v>
      </c>
      <c r="H103" s="71" t="s">
        <v>511</v>
      </c>
      <c r="I103" s="71" t="s">
        <v>511</v>
      </c>
      <c r="J103" s="71" t="s">
        <v>511</v>
      </c>
      <c r="K103" s="71" t="s">
        <v>511</v>
      </c>
      <c r="L103" s="67"/>
    </row>
    <row r="104" spans="1:12" s="45" customFormat="1" ht="25.5" customHeight="1">
      <c r="A104" s="81" t="s">
        <v>315</v>
      </c>
      <c r="B104" s="60" t="s">
        <v>513</v>
      </c>
      <c r="C104" s="60" t="s">
        <v>514</v>
      </c>
      <c r="D104" s="60" t="s">
        <v>476</v>
      </c>
      <c r="E104" s="82">
        <v>39692</v>
      </c>
      <c r="F104" s="83">
        <v>40390</v>
      </c>
      <c r="G104" s="71" t="s">
        <v>1257</v>
      </c>
      <c r="H104" s="71">
        <v>27667</v>
      </c>
      <c r="I104" s="71">
        <v>0</v>
      </c>
      <c r="J104" s="71">
        <v>0</v>
      </c>
      <c r="K104" s="71">
        <v>0</v>
      </c>
      <c r="L104" s="67" t="s">
        <v>461</v>
      </c>
    </row>
    <row r="105" spans="1:12" s="45" customFormat="1" ht="25.5" customHeight="1">
      <c r="A105" s="81" t="s">
        <v>316</v>
      </c>
      <c r="B105" s="60" t="s">
        <v>516</v>
      </c>
      <c r="C105" s="60" t="s">
        <v>517</v>
      </c>
      <c r="D105" s="86" t="s">
        <v>518</v>
      </c>
      <c r="E105" s="82">
        <v>39430</v>
      </c>
      <c r="F105" s="83">
        <v>41578</v>
      </c>
      <c r="G105" s="87">
        <v>13177871</v>
      </c>
      <c r="H105" s="71"/>
      <c r="I105" s="71"/>
      <c r="J105" s="71"/>
      <c r="K105" s="71"/>
      <c r="L105" s="67" t="s">
        <v>519</v>
      </c>
    </row>
    <row r="106" spans="1:12" s="45" customFormat="1" ht="25.5" customHeight="1">
      <c r="A106" s="81" t="s">
        <v>414</v>
      </c>
      <c r="B106" s="60" t="s">
        <v>516</v>
      </c>
      <c r="C106" s="60" t="s">
        <v>521</v>
      </c>
      <c r="D106" s="86" t="s">
        <v>518</v>
      </c>
      <c r="E106" s="82">
        <v>39430</v>
      </c>
      <c r="F106" s="83">
        <v>41578</v>
      </c>
      <c r="G106" s="87">
        <v>3212277</v>
      </c>
      <c r="H106" s="71"/>
      <c r="I106" s="71"/>
      <c r="J106" s="71"/>
      <c r="K106" s="71"/>
      <c r="L106" s="67" t="s">
        <v>522</v>
      </c>
    </row>
    <row r="107" spans="1:12" s="45" customFormat="1" ht="25.5" customHeight="1">
      <c r="A107" s="81" t="s">
        <v>417</v>
      </c>
      <c r="B107" s="60" t="s">
        <v>516</v>
      </c>
      <c r="C107" s="60" t="s">
        <v>524</v>
      </c>
      <c r="D107" s="86" t="s">
        <v>518</v>
      </c>
      <c r="E107" s="82">
        <v>39948</v>
      </c>
      <c r="F107" s="83">
        <v>41945</v>
      </c>
      <c r="G107" s="87">
        <v>380000</v>
      </c>
      <c r="H107" s="71"/>
      <c r="I107" s="71"/>
      <c r="J107" s="71"/>
      <c r="K107" s="71"/>
      <c r="L107" s="67" t="s">
        <v>522</v>
      </c>
    </row>
    <row r="108" spans="1:12" s="45" customFormat="1" ht="25.5" customHeight="1">
      <c r="A108" s="81" t="s">
        <v>512</v>
      </c>
      <c r="B108" s="60" t="s">
        <v>526</v>
      </c>
      <c r="C108" s="60" t="s">
        <v>527</v>
      </c>
      <c r="D108" s="60" t="s">
        <v>518</v>
      </c>
      <c r="E108" s="82">
        <v>39203</v>
      </c>
      <c r="F108" s="83">
        <v>41409</v>
      </c>
      <c r="G108" s="87">
        <v>14758839</v>
      </c>
      <c r="H108" s="71"/>
      <c r="I108" s="71"/>
      <c r="J108" s="71"/>
      <c r="K108" s="71"/>
      <c r="L108" s="67" t="s">
        <v>528</v>
      </c>
    </row>
    <row r="109" spans="1:12" s="45" customFormat="1" ht="25.5" customHeight="1">
      <c r="A109" s="81" t="s">
        <v>515</v>
      </c>
      <c r="B109" s="60" t="s">
        <v>526</v>
      </c>
      <c r="C109" s="60" t="s">
        <v>530</v>
      </c>
      <c r="D109" s="60" t="s">
        <v>518</v>
      </c>
      <c r="E109" s="82">
        <v>38848</v>
      </c>
      <c r="F109" s="83">
        <v>41060</v>
      </c>
      <c r="G109" s="87">
        <v>10472117</v>
      </c>
      <c r="H109" s="71"/>
      <c r="I109" s="71"/>
      <c r="J109" s="71"/>
      <c r="K109" s="71"/>
      <c r="L109" s="67" t="s">
        <v>528</v>
      </c>
    </row>
    <row r="110" spans="1:12" s="45" customFormat="1" ht="25.5" customHeight="1">
      <c r="A110" s="81" t="s">
        <v>520</v>
      </c>
      <c r="B110" s="60" t="s">
        <v>516</v>
      </c>
      <c r="C110" s="60" t="s">
        <v>532</v>
      </c>
      <c r="D110" s="60" t="s">
        <v>518</v>
      </c>
      <c r="E110" s="82">
        <v>39573</v>
      </c>
      <c r="F110" s="83">
        <v>42004</v>
      </c>
      <c r="G110" s="87">
        <v>37440000</v>
      </c>
      <c r="H110" s="71"/>
      <c r="I110" s="71"/>
      <c r="J110" s="71"/>
      <c r="K110" s="71"/>
      <c r="L110" s="67" t="s">
        <v>533</v>
      </c>
    </row>
    <row r="111" spans="1:12" s="45" customFormat="1" ht="25.5" customHeight="1">
      <c r="A111" s="81" t="s">
        <v>523</v>
      </c>
      <c r="B111" s="88" t="s">
        <v>536</v>
      </c>
      <c r="C111" s="60" t="s">
        <v>537</v>
      </c>
      <c r="D111" s="60" t="s">
        <v>518</v>
      </c>
      <c r="E111" s="82">
        <v>38462</v>
      </c>
      <c r="F111" s="83">
        <v>40451</v>
      </c>
      <c r="G111" s="87">
        <v>10415448</v>
      </c>
      <c r="H111" s="71"/>
      <c r="I111" s="71"/>
      <c r="J111" s="71"/>
      <c r="K111" s="71"/>
      <c r="L111" s="67" t="s">
        <v>519</v>
      </c>
    </row>
    <row r="112" spans="1:12" s="45" customFormat="1" ht="25.5" customHeight="1">
      <c r="A112" s="81" t="s">
        <v>525</v>
      </c>
      <c r="B112" s="88" t="s">
        <v>536</v>
      </c>
      <c r="C112" s="60" t="s">
        <v>539</v>
      </c>
      <c r="D112" s="60" t="s">
        <v>518</v>
      </c>
      <c r="E112" s="82">
        <v>38523</v>
      </c>
      <c r="F112" s="83">
        <v>40816</v>
      </c>
      <c r="G112" s="87">
        <v>2205000</v>
      </c>
      <c r="H112" s="71"/>
      <c r="I112" s="71"/>
      <c r="J112" s="71"/>
      <c r="K112" s="71"/>
      <c r="L112" s="67" t="s">
        <v>519</v>
      </c>
    </row>
    <row r="113" spans="1:12" s="45" customFormat="1" ht="25.5" customHeight="1">
      <c r="A113" s="81" t="s">
        <v>529</v>
      </c>
      <c r="B113" s="88" t="s">
        <v>541</v>
      </c>
      <c r="C113" s="60" t="s">
        <v>542</v>
      </c>
      <c r="D113" s="60" t="s">
        <v>518</v>
      </c>
      <c r="E113" s="82">
        <v>38947</v>
      </c>
      <c r="F113" s="83">
        <v>40908</v>
      </c>
      <c r="G113" s="87">
        <v>11556000</v>
      </c>
      <c r="H113" s="71"/>
      <c r="I113" s="71"/>
      <c r="J113" s="71"/>
      <c r="K113" s="71"/>
      <c r="L113" s="67" t="s">
        <v>519</v>
      </c>
    </row>
    <row r="114" spans="1:12" s="45" customFormat="1" ht="25.5" customHeight="1">
      <c r="A114" s="81" t="s">
        <v>531</v>
      </c>
      <c r="B114" s="88" t="s">
        <v>544</v>
      </c>
      <c r="C114" s="60" t="s">
        <v>545</v>
      </c>
      <c r="D114" s="60" t="s">
        <v>518</v>
      </c>
      <c r="E114" s="82">
        <v>39356</v>
      </c>
      <c r="F114" s="83">
        <v>41287</v>
      </c>
      <c r="G114" s="71">
        <v>6984600</v>
      </c>
      <c r="H114" s="71"/>
      <c r="I114" s="71"/>
      <c r="J114" s="71"/>
      <c r="K114" s="71"/>
      <c r="L114" s="67" t="s">
        <v>519</v>
      </c>
    </row>
    <row r="115" spans="1:12" s="45" customFormat="1" ht="25.5" customHeight="1">
      <c r="A115" s="81" t="s">
        <v>534</v>
      </c>
      <c r="B115" s="88" t="s">
        <v>547</v>
      </c>
      <c r="C115" s="60" t="s">
        <v>548</v>
      </c>
      <c r="D115" s="60" t="s">
        <v>518</v>
      </c>
      <c r="E115" s="82">
        <v>39696</v>
      </c>
      <c r="F115" s="83">
        <v>41670</v>
      </c>
      <c r="G115" s="71">
        <v>15500000</v>
      </c>
      <c r="H115" s="71"/>
      <c r="I115" s="71"/>
      <c r="J115" s="71"/>
      <c r="K115" s="71"/>
      <c r="L115" s="67" t="s">
        <v>519</v>
      </c>
    </row>
    <row r="116" spans="1:12" s="45" customFormat="1" ht="25.5" customHeight="1">
      <c r="A116" s="81" t="s">
        <v>535</v>
      </c>
      <c r="B116" s="60" t="s">
        <v>551</v>
      </c>
      <c r="C116" s="60" t="s">
        <v>552</v>
      </c>
      <c r="D116" s="60" t="s">
        <v>518</v>
      </c>
      <c r="E116" s="82">
        <v>39527</v>
      </c>
      <c r="F116" s="83">
        <v>41593</v>
      </c>
      <c r="G116" s="71">
        <v>2779500</v>
      </c>
      <c r="H116" s="71"/>
      <c r="I116" s="71"/>
      <c r="J116" s="71"/>
      <c r="K116" s="71"/>
      <c r="L116" s="67" t="s">
        <v>553</v>
      </c>
    </row>
    <row r="117" spans="1:12" s="45" customFormat="1" ht="25.5" customHeight="1">
      <c r="A117" s="81" t="s">
        <v>538</v>
      </c>
      <c r="B117" s="60" t="s">
        <v>551</v>
      </c>
      <c r="C117" s="60" t="s">
        <v>555</v>
      </c>
      <c r="D117" s="60" t="s">
        <v>518</v>
      </c>
      <c r="E117" s="82">
        <v>39527</v>
      </c>
      <c r="F117" s="83">
        <v>41593</v>
      </c>
      <c r="G117" s="71">
        <v>1685829</v>
      </c>
      <c r="H117" s="71"/>
      <c r="I117" s="71"/>
      <c r="J117" s="71"/>
      <c r="K117" s="71"/>
      <c r="L117" s="67" t="s">
        <v>553</v>
      </c>
    </row>
    <row r="118" spans="1:12" s="45" customFormat="1" ht="25.5" customHeight="1">
      <c r="A118" s="81" t="s">
        <v>540</v>
      </c>
      <c r="B118" s="60" t="s">
        <v>551</v>
      </c>
      <c r="C118" s="60" t="s">
        <v>557</v>
      </c>
      <c r="D118" s="60" t="s">
        <v>518</v>
      </c>
      <c r="E118" s="82">
        <v>39784</v>
      </c>
      <c r="F118" s="83">
        <v>40014</v>
      </c>
      <c r="G118" s="71">
        <v>1446800</v>
      </c>
      <c r="H118" s="71"/>
      <c r="I118" s="71"/>
      <c r="J118" s="71"/>
      <c r="K118" s="71"/>
      <c r="L118" s="67" t="s">
        <v>553</v>
      </c>
    </row>
    <row r="119" spans="1:12" s="45" customFormat="1" ht="25.5" customHeight="1">
      <c r="A119" s="81" t="s">
        <v>543</v>
      </c>
      <c r="B119" s="60" t="s">
        <v>551</v>
      </c>
      <c r="C119" s="60" t="s">
        <v>559</v>
      </c>
      <c r="D119" s="60" t="s">
        <v>518</v>
      </c>
      <c r="E119" s="82">
        <v>39784</v>
      </c>
      <c r="F119" s="83">
        <v>40014</v>
      </c>
      <c r="G119" s="71">
        <v>1093200</v>
      </c>
      <c r="H119" s="71"/>
      <c r="I119" s="71"/>
      <c r="J119" s="71"/>
      <c r="K119" s="71"/>
      <c r="L119" s="67" t="s">
        <v>553</v>
      </c>
    </row>
    <row r="120" spans="1:12" s="45" customFormat="1" ht="25.5" customHeight="1">
      <c r="A120" s="81" t="s">
        <v>546</v>
      </c>
      <c r="B120" s="60" t="s">
        <v>551</v>
      </c>
      <c r="C120" s="60" t="s">
        <v>561</v>
      </c>
      <c r="D120" s="60" t="s">
        <v>518</v>
      </c>
      <c r="E120" s="82">
        <v>39917</v>
      </c>
      <c r="F120" s="83">
        <v>40390</v>
      </c>
      <c r="G120" s="71">
        <v>500000</v>
      </c>
      <c r="H120" s="71"/>
      <c r="I120" s="71"/>
      <c r="J120" s="71"/>
      <c r="K120" s="71"/>
      <c r="L120" s="67"/>
    </row>
    <row r="121" spans="1:12" s="45" customFormat="1" ht="25.5" customHeight="1">
      <c r="A121" s="81" t="s">
        <v>549</v>
      </c>
      <c r="B121" s="60" t="s">
        <v>563</v>
      </c>
      <c r="C121" s="60" t="s">
        <v>564</v>
      </c>
      <c r="D121" s="60" t="s">
        <v>518</v>
      </c>
      <c r="E121" s="82">
        <v>38986</v>
      </c>
      <c r="F121" s="83">
        <v>41639</v>
      </c>
      <c r="G121" s="71">
        <v>14780000</v>
      </c>
      <c r="H121" s="71"/>
      <c r="I121" s="71"/>
      <c r="J121" s="71"/>
      <c r="K121" s="71"/>
      <c r="L121" s="67" t="s">
        <v>565</v>
      </c>
    </row>
    <row r="122" spans="1:12" s="45" customFormat="1" ht="25.5" customHeight="1">
      <c r="A122" s="81" t="s">
        <v>550</v>
      </c>
      <c r="B122" s="60" t="s">
        <v>567</v>
      </c>
      <c r="C122" s="60" t="s">
        <v>568</v>
      </c>
      <c r="D122" s="60" t="s">
        <v>518</v>
      </c>
      <c r="E122" s="82">
        <v>38727</v>
      </c>
      <c r="F122" s="83">
        <v>40739</v>
      </c>
      <c r="G122" s="71">
        <v>1052516</v>
      </c>
      <c r="H122" s="71"/>
      <c r="I122" s="71"/>
      <c r="J122" s="71"/>
      <c r="K122" s="71"/>
      <c r="L122" s="67" t="s">
        <v>569</v>
      </c>
    </row>
    <row r="123" spans="1:12" s="45" customFormat="1" ht="25.5" customHeight="1">
      <c r="A123" s="81" t="s">
        <v>554</v>
      </c>
      <c r="B123" s="60" t="s">
        <v>571</v>
      </c>
      <c r="C123" s="60" t="s">
        <v>572</v>
      </c>
      <c r="D123" s="60" t="s">
        <v>573</v>
      </c>
      <c r="E123" s="82">
        <v>40068</v>
      </c>
      <c r="F123" s="83">
        <v>41893</v>
      </c>
      <c r="G123" s="71">
        <f>SUM(H123:K123)</f>
        <v>8334597</v>
      </c>
      <c r="H123" s="71">
        <v>1754652</v>
      </c>
      <c r="I123" s="71">
        <v>1754652</v>
      </c>
      <c r="J123" s="71">
        <v>1754652</v>
      </c>
      <c r="K123" s="71">
        <f>1315989+1754652</f>
        <v>3070641</v>
      </c>
      <c r="L123" s="67"/>
    </row>
    <row r="124" spans="1:12" s="45" customFormat="1" ht="25.5" customHeight="1">
      <c r="A124" s="81" t="s">
        <v>556</v>
      </c>
      <c r="B124" s="60" t="s">
        <v>575</v>
      </c>
      <c r="C124" s="60" t="s">
        <v>572</v>
      </c>
      <c r="D124" s="60" t="s">
        <v>573</v>
      </c>
      <c r="E124" s="82">
        <v>39263</v>
      </c>
      <c r="F124" s="83">
        <v>40833</v>
      </c>
      <c r="G124" s="71">
        <v>2411793</v>
      </c>
      <c r="H124" s="71">
        <v>862680</v>
      </c>
      <c r="I124" s="71">
        <v>686433</v>
      </c>
      <c r="J124" s="71"/>
      <c r="K124" s="71"/>
      <c r="L124" s="67"/>
    </row>
    <row r="125" spans="1:12" s="45" customFormat="1" ht="25.5" customHeight="1">
      <c r="A125" s="81" t="s">
        <v>558</v>
      </c>
      <c r="B125" s="60" t="s">
        <v>577</v>
      </c>
      <c r="C125" s="60" t="s">
        <v>572</v>
      </c>
      <c r="D125" s="60" t="s">
        <v>573</v>
      </c>
      <c r="E125" s="82">
        <v>39173</v>
      </c>
      <c r="F125" s="83">
        <v>40407</v>
      </c>
      <c r="G125" s="71">
        <v>1892479</v>
      </c>
      <c r="H125" s="71">
        <v>730759</v>
      </c>
      <c r="I125" s="71"/>
      <c r="J125" s="71"/>
      <c r="K125" s="71"/>
      <c r="L125" s="67"/>
    </row>
    <row r="126" spans="1:12" s="45" customFormat="1" ht="25.5" customHeight="1">
      <c r="A126" s="81" t="s">
        <v>560</v>
      </c>
      <c r="B126" s="60" t="s">
        <v>579</v>
      </c>
      <c r="C126" s="60" t="s">
        <v>572</v>
      </c>
      <c r="D126" s="60" t="s">
        <v>573</v>
      </c>
      <c r="E126" s="82">
        <v>39812</v>
      </c>
      <c r="F126" s="83">
        <v>40714</v>
      </c>
      <c r="G126" s="71">
        <v>2137426</v>
      </c>
      <c r="H126" s="71">
        <v>870887</v>
      </c>
      <c r="I126" s="71">
        <v>395652</v>
      </c>
      <c r="J126" s="71"/>
      <c r="K126" s="71"/>
      <c r="L126" s="67"/>
    </row>
    <row r="127" spans="1:12" s="45" customFormat="1" ht="25.5" customHeight="1">
      <c r="A127" s="81" t="s">
        <v>562</v>
      </c>
      <c r="B127" s="60" t="s">
        <v>581</v>
      </c>
      <c r="C127" s="60" t="s">
        <v>572</v>
      </c>
      <c r="D127" s="60" t="s">
        <v>573</v>
      </c>
      <c r="E127" s="82">
        <v>40087</v>
      </c>
      <c r="F127" s="83">
        <v>41705</v>
      </c>
      <c r="G127" s="71">
        <f>SUM(H127:K127)</f>
        <v>3877020</v>
      </c>
      <c r="H127" s="71">
        <v>912240</v>
      </c>
      <c r="I127" s="71">
        <v>912240</v>
      </c>
      <c r="J127" s="71">
        <v>912240</v>
      </c>
      <c r="K127" s="71">
        <f>228060+912240</f>
        <v>1140300</v>
      </c>
      <c r="L127" s="67"/>
    </row>
    <row r="128" spans="1:12" s="45" customFormat="1" ht="25.5" customHeight="1">
      <c r="A128" s="81" t="s">
        <v>566</v>
      </c>
      <c r="B128" s="60" t="s">
        <v>583</v>
      </c>
      <c r="C128" s="60" t="s">
        <v>572</v>
      </c>
      <c r="D128" s="60" t="s">
        <v>573</v>
      </c>
      <c r="E128" s="82">
        <v>39263</v>
      </c>
      <c r="F128" s="83">
        <v>40810</v>
      </c>
      <c r="G128" s="71">
        <v>4042369</v>
      </c>
      <c r="H128" s="71">
        <v>1480080</v>
      </c>
      <c r="I128" s="71">
        <v>1082209</v>
      </c>
      <c r="J128" s="71"/>
      <c r="K128" s="71"/>
      <c r="L128" s="67"/>
    </row>
    <row r="129" spans="1:12" s="45" customFormat="1" ht="25.5" customHeight="1">
      <c r="A129" s="81" t="s">
        <v>570</v>
      </c>
      <c r="B129" s="60" t="s">
        <v>585</v>
      </c>
      <c r="C129" s="60" t="s">
        <v>572</v>
      </c>
      <c r="D129" s="60" t="s">
        <v>573</v>
      </c>
      <c r="E129" s="82">
        <v>39637</v>
      </c>
      <c r="F129" s="83">
        <v>40284</v>
      </c>
      <c r="G129" s="71">
        <v>1183616</v>
      </c>
      <c r="H129" s="71">
        <v>268220</v>
      </c>
      <c r="I129" s="71"/>
      <c r="J129" s="71"/>
      <c r="K129" s="71"/>
      <c r="L129" s="67"/>
    </row>
    <row r="130" spans="1:12" s="45" customFormat="1" ht="25.5" customHeight="1">
      <c r="A130" s="81" t="s">
        <v>574</v>
      </c>
      <c r="B130" s="60" t="s">
        <v>587</v>
      </c>
      <c r="C130" s="60" t="s">
        <v>572</v>
      </c>
      <c r="D130" s="60" t="s">
        <v>573</v>
      </c>
      <c r="E130" s="82">
        <v>40049</v>
      </c>
      <c r="F130" s="83">
        <v>41828</v>
      </c>
      <c r="G130" s="71">
        <f>SUM(H130:K130)</f>
        <v>7466850</v>
      </c>
      <c r="H130" s="71">
        <v>1659300</v>
      </c>
      <c r="I130" s="71">
        <v>1659300</v>
      </c>
      <c r="J130" s="71">
        <v>1659300</v>
      </c>
      <c r="K130" s="71">
        <f>829650+1659300</f>
        <v>2488950</v>
      </c>
      <c r="L130" s="67"/>
    </row>
    <row r="131" spans="1:12" s="45" customFormat="1" ht="25.5" customHeight="1">
      <c r="A131" s="81" t="s">
        <v>576</v>
      </c>
      <c r="B131" s="60" t="s">
        <v>589</v>
      </c>
      <c r="C131" s="60" t="s">
        <v>572</v>
      </c>
      <c r="D131" s="60" t="s">
        <v>573</v>
      </c>
      <c r="E131" s="82">
        <v>39264</v>
      </c>
      <c r="F131" s="83">
        <v>40812</v>
      </c>
      <c r="G131" s="71">
        <v>2298708</v>
      </c>
      <c r="H131" s="71">
        <v>840000</v>
      </c>
      <c r="I131" s="71">
        <v>618708</v>
      </c>
      <c r="J131" s="71"/>
      <c r="K131" s="71"/>
      <c r="L131" s="67"/>
    </row>
    <row r="132" spans="1:12" s="45" customFormat="1" ht="25.5" customHeight="1">
      <c r="A132" s="81" t="s">
        <v>578</v>
      </c>
      <c r="B132" s="60" t="s">
        <v>591</v>
      </c>
      <c r="C132" s="60" t="s">
        <v>572</v>
      </c>
      <c r="D132" s="60" t="s">
        <v>573</v>
      </c>
      <c r="E132" s="82">
        <v>39658</v>
      </c>
      <c r="F132" s="83">
        <v>40906</v>
      </c>
      <c r="G132" s="71">
        <v>4882284</v>
      </c>
      <c r="H132" s="71">
        <v>1627428</v>
      </c>
      <c r="I132" s="71">
        <v>1627428</v>
      </c>
      <c r="J132" s="71"/>
      <c r="K132" s="71"/>
      <c r="L132" s="67"/>
    </row>
    <row r="133" spans="1:12" s="45" customFormat="1" ht="25.5" customHeight="1">
      <c r="A133" s="81" t="s">
        <v>580</v>
      </c>
      <c r="B133" s="60" t="s">
        <v>593</v>
      </c>
      <c r="C133" s="60" t="s">
        <v>572</v>
      </c>
      <c r="D133" s="60" t="s">
        <v>573</v>
      </c>
      <c r="E133" s="82">
        <v>39695</v>
      </c>
      <c r="F133" s="83">
        <v>41520</v>
      </c>
      <c r="G133" s="71">
        <v>3801117</v>
      </c>
      <c r="H133" s="71">
        <v>813120</v>
      </c>
      <c r="I133" s="71">
        <v>813120</v>
      </c>
      <c r="J133" s="71">
        <v>813120</v>
      </c>
      <c r="K133" s="71">
        <v>548637</v>
      </c>
      <c r="L133" s="67"/>
    </row>
    <row r="134" spans="1:12" s="45" customFormat="1" ht="25.5" customHeight="1">
      <c r="A134" s="81" t="s">
        <v>582</v>
      </c>
      <c r="B134" s="60" t="s">
        <v>596</v>
      </c>
      <c r="C134" s="60" t="s">
        <v>572</v>
      </c>
      <c r="D134" s="60" t="s">
        <v>573</v>
      </c>
      <c r="E134" s="82">
        <v>39203</v>
      </c>
      <c r="F134" s="83">
        <v>41029</v>
      </c>
      <c r="G134" s="71">
        <v>8112652</v>
      </c>
      <c r="H134" s="71">
        <v>2435760</v>
      </c>
      <c r="I134" s="71">
        <v>2435760</v>
      </c>
      <c r="J134" s="71">
        <v>805372</v>
      </c>
      <c r="K134" s="71"/>
      <c r="L134" s="67"/>
    </row>
    <row r="135" spans="1:12" s="45" customFormat="1" ht="25.5" customHeight="1">
      <c r="A135" s="81" t="s">
        <v>584</v>
      </c>
      <c r="B135" s="60" t="s">
        <v>598</v>
      </c>
      <c r="C135" s="60" t="s">
        <v>572</v>
      </c>
      <c r="D135" s="60" t="s">
        <v>573</v>
      </c>
      <c r="E135" s="82">
        <v>39666</v>
      </c>
      <c r="F135" s="83">
        <v>40326</v>
      </c>
      <c r="G135" s="71">
        <v>2224937</v>
      </c>
      <c r="H135" s="71">
        <v>645401</v>
      </c>
      <c r="I135" s="71"/>
      <c r="J135" s="71"/>
      <c r="K135" s="71"/>
      <c r="L135" s="67"/>
    </row>
    <row r="136" spans="1:12" s="45" customFormat="1" ht="25.5" customHeight="1">
      <c r="A136" s="81" t="s">
        <v>586</v>
      </c>
      <c r="B136" s="60" t="s">
        <v>600</v>
      </c>
      <c r="C136" s="60" t="s">
        <v>572</v>
      </c>
      <c r="D136" s="60" t="s">
        <v>573</v>
      </c>
      <c r="E136" s="82">
        <v>39263</v>
      </c>
      <c r="F136" s="83">
        <v>40509</v>
      </c>
      <c r="G136" s="71">
        <v>1226341</v>
      </c>
      <c r="H136" s="71">
        <v>582901</v>
      </c>
      <c r="I136" s="71"/>
      <c r="J136" s="71"/>
      <c r="K136" s="71"/>
      <c r="L136" s="67"/>
    </row>
    <row r="137" spans="1:12" s="45" customFormat="1" ht="25.5" customHeight="1">
      <c r="A137" s="81" t="s">
        <v>588</v>
      </c>
      <c r="B137" s="60" t="s">
        <v>602</v>
      </c>
      <c r="C137" s="60" t="s">
        <v>572</v>
      </c>
      <c r="D137" s="60" t="s">
        <v>573</v>
      </c>
      <c r="E137" s="82">
        <v>39650</v>
      </c>
      <c r="F137" s="83">
        <v>41174</v>
      </c>
      <c r="G137" s="71">
        <v>2524621</v>
      </c>
      <c r="H137" s="71">
        <v>677604</v>
      </c>
      <c r="I137" s="71">
        <v>677604</v>
      </c>
      <c r="J137" s="71">
        <v>491809</v>
      </c>
      <c r="K137" s="71"/>
      <c r="L137" s="67"/>
    </row>
    <row r="138" spans="1:12" s="45" customFormat="1" ht="25.5" customHeight="1">
      <c r="A138" s="81" t="s">
        <v>590</v>
      </c>
      <c r="B138" s="60" t="s">
        <v>604</v>
      </c>
      <c r="C138" s="60" t="s">
        <v>572</v>
      </c>
      <c r="D138" s="60" t="s">
        <v>573</v>
      </c>
      <c r="E138" s="82">
        <v>39223</v>
      </c>
      <c r="F138" s="83">
        <v>40593</v>
      </c>
      <c r="G138" s="71">
        <v>2330774</v>
      </c>
      <c r="H138" s="71">
        <v>1092000</v>
      </c>
      <c r="I138" s="71">
        <v>146774</v>
      </c>
      <c r="J138" s="71"/>
      <c r="K138" s="71"/>
      <c r="L138" s="67"/>
    </row>
    <row r="139" spans="1:12" s="45" customFormat="1" ht="25.5" customHeight="1">
      <c r="A139" s="81" t="s">
        <v>592</v>
      </c>
      <c r="B139" s="60" t="s">
        <v>606</v>
      </c>
      <c r="C139" s="60" t="s">
        <v>572</v>
      </c>
      <c r="D139" s="60" t="s">
        <v>573</v>
      </c>
      <c r="E139" s="82">
        <v>39652</v>
      </c>
      <c r="F139" s="83">
        <v>41159</v>
      </c>
      <c r="G139" s="71">
        <v>6104664</v>
      </c>
      <c r="H139" s="71">
        <v>1656408</v>
      </c>
      <c r="I139" s="71">
        <v>1656408</v>
      </c>
      <c r="J139" s="71">
        <v>1135440</v>
      </c>
      <c r="K139" s="71"/>
      <c r="L139" s="67"/>
    </row>
    <row r="140" spans="1:12" s="45" customFormat="1" ht="25.5" customHeight="1">
      <c r="A140" s="81" t="s">
        <v>594</v>
      </c>
      <c r="B140" s="60" t="s">
        <v>608</v>
      </c>
      <c r="C140" s="60" t="s">
        <v>572</v>
      </c>
      <c r="D140" s="60" t="s">
        <v>573</v>
      </c>
      <c r="E140" s="82">
        <v>39146</v>
      </c>
      <c r="F140" s="83">
        <v>40716</v>
      </c>
      <c r="G140" s="71">
        <v>1720431</v>
      </c>
      <c r="H140" s="71">
        <v>695520</v>
      </c>
      <c r="I140" s="71">
        <v>329391</v>
      </c>
      <c r="J140" s="71"/>
      <c r="K140" s="71"/>
      <c r="L140" s="67"/>
    </row>
    <row r="141" spans="1:12" s="45" customFormat="1" ht="25.5" customHeight="1">
      <c r="A141" s="81" t="s">
        <v>595</v>
      </c>
      <c r="B141" s="60" t="s">
        <v>610</v>
      </c>
      <c r="C141" s="60" t="s">
        <v>572</v>
      </c>
      <c r="D141" s="60" t="s">
        <v>573</v>
      </c>
      <c r="E141" s="82">
        <v>39263</v>
      </c>
      <c r="F141" s="83">
        <v>40845</v>
      </c>
      <c r="G141" s="71">
        <v>2282840</v>
      </c>
      <c r="H141" s="71">
        <v>807240</v>
      </c>
      <c r="I141" s="71">
        <v>668360</v>
      </c>
      <c r="J141" s="71"/>
      <c r="K141" s="71"/>
      <c r="L141" s="67"/>
    </row>
    <row r="142" spans="1:12" s="45" customFormat="1" ht="25.5" customHeight="1">
      <c r="A142" s="81" t="s">
        <v>597</v>
      </c>
      <c r="B142" s="60" t="s">
        <v>612</v>
      </c>
      <c r="C142" s="60" t="s">
        <v>572</v>
      </c>
      <c r="D142" s="60" t="s">
        <v>573</v>
      </c>
      <c r="E142" s="82">
        <v>39904</v>
      </c>
      <c r="F142" s="83">
        <v>41700</v>
      </c>
      <c r="G142" s="71">
        <v>3496240</v>
      </c>
      <c r="H142" s="71">
        <v>709716</v>
      </c>
      <c r="I142" s="71">
        <v>709716</v>
      </c>
      <c r="J142" s="71">
        <v>709716</v>
      </c>
      <c r="K142" s="71">
        <f>122659+709716</f>
        <v>832375</v>
      </c>
      <c r="L142" s="67"/>
    </row>
    <row r="143" spans="1:12" s="45" customFormat="1" ht="25.5" customHeight="1">
      <c r="A143" s="81" t="s">
        <v>599</v>
      </c>
      <c r="B143" s="60" t="s">
        <v>614</v>
      </c>
      <c r="C143" s="60" t="s">
        <v>572</v>
      </c>
      <c r="D143" s="60" t="s">
        <v>573</v>
      </c>
      <c r="E143" s="82">
        <v>39203</v>
      </c>
      <c r="F143" s="83">
        <v>41029</v>
      </c>
      <c r="G143" s="71">
        <v>8023920</v>
      </c>
      <c r="H143" s="71">
        <v>2409120</v>
      </c>
      <c r="I143" s="71">
        <v>2409120</v>
      </c>
      <c r="J143" s="71">
        <v>796560</v>
      </c>
      <c r="K143" s="71"/>
      <c r="L143" s="67"/>
    </row>
    <row r="144" spans="1:12" s="45" customFormat="1" ht="25.5" customHeight="1">
      <c r="A144" s="81" t="s">
        <v>601</v>
      </c>
      <c r="B144" s="60" t="s">
        <v>616</v>
      </c>
      <c r="C144" s="60" t="s">
        <v>572</v>
      </c>
      <c r="D144" s="60" t="s">
        <v>573</v>
      </c>
      <c r="E144" s="82">
        <v>40087</v>
      </c>
      <c r="F144" s="83">
        <v>41833</v>
      </c>
      <c r="G144" s="71">
        <f>SUM(H144:K144)</f>
        <v>3295600</v>
      </c>
      <c r="H144" s="71">
        <v>719040</v>
      </c>
      <c r="I144" s="71">
        <v>719040</v>
      </c>
      <c r="J144" s="71">
        <v>719040</v>
      </c>
      <c r="K144" s="71">
        <f>419440+719040</f>
        <v>1138480</v>
      </c>
      <c r="L144" s="67"/>
    </row>
    <row r="145" spans="1:12" s="45" customFormat="1" ht="25.5" customHeight="1">
      <c r="A145" s="81" t="s">
        <v>603</v>
      </c>
      <c r="B145" s="60" t="s">
        <v>618</v>
      </c>
      <c r="C145" s="60" t="s">
        <v>572</v>
      </c>
      <c r="D145" s="60" t="s">
        <v>573</v>
      </c>
      <c r="E145" s="82">
        <v>39658</v>
      </c>
      <c r="F145" s="83">
        <v>40892</v>
      </c>
      <c r="G145" s="71">
        <v>4934342</v>
      </c>
      <c r="H145" s="71">
        <v>1646256</v>
      </c>
      <c r="I145" s="71">
        <v>1641830</v>
      </c>
      <c r="J145" s="71"/>
      <c r="K145" s="71"/>
      <c r="L145" s="67"/>
    </row>
    <row r="146" spans="1:12" s="45" customFormat="1" ht="25.5" customHeight="1">
      <c r="A146" s="81" t="s">
        <v>605</v>
      </c>
      <c r="B146" s="60" t="s">
        <v>620</v>
      </c>
      <c r="C146" s="60" t="s">
        <v>572</v>
      </c>
      <c r="D146" s="60" t="s">
        <v>573</v>
      </c>
      <c r="E146" s="82">
        <v>39209</v>
      </c>
      <c r="F146" s="83">
        <v>40602</v>
      </c>
      <c r="G146" s="71">
        <v>7978193</v>
      </c>
      <c r="H146" s="71">
        <v>3696000</v>
      </c>
      <c r="I146" s="71">
        <v>586193</v>
      </c>
      <c r="J146" s="71"/>
      <c r="K146" s="71"/>
      <c r="L146" s="67"/>
    </row>
    <row r="147" spans="1:12" s="45" customFormat="1" ht="25.5" customHeight="1">
      <c r="A147" s="81" t="s">
        <v>607</v>
      </c>
      <c r="B147" s="60" t="s">
        <v>622</v>
      </c>
      <c r="C147" s="60" t="s">
        <v>572</v>
      </c>
      <c r="D147" s="60" t="s">
        <v>573</v>
      </c>
      <c r="E147" s="82">
        <v>39263</v>
      </c>
      <c r="F147" s="83">
        <v>41080</v>
      </c>
      <c r="G147" s="71">
        <v>2728590</v>
      </c>
      <c r="H147" s="71">
        <v>786240</v>
      </c>
      <c r="I147" s="71">
        <v>786240</v>
      </c>
      <c r="J147" s="71">
        <v>369870</v>
      </c>
      <c r="K147" s="71"/>
      <c r="L147" s="67"/>
    </row>
    <row r="148" spans="1:12" s="45" customFormat="1" ht="25.5" customHeight="1">
      <c r="A148" s="81" t="s">
        <v>609</v>
      </c>
      <c r="B148" s="60" t="s">
        <v>1258</v>
      </c>
      <c r="C148" s="60" t="s">
        <v>1259</v>
      </c>
      <c r="D148" s="60" t="s">
        <v>1260</v>
      </c>
      <c r="E148" s="61">
        <v>39316</v>
      </c>
      <c r="F148" s="62">
        <v>40086</v>
      </c>
      <c r="G148" s="66"/>
      <c r="H148" s="63"/>
      <c r="I148" s="63"/>
      <c r="J148" s="63"/>
      <c r="K148" s="63"/>
      <c r="L148" s="67" t="s">
        <v>624</v>
      </c>
    </row>
    <row r="149" spans="1:12" s="45" customFormat="1" ht="25.5" customHeight="1">
      <c r="A149" s="81" t="s">
        <v>611</v>
      </c>
      <c r="B149" s="60" t="s">
        <v>1258</v>
      </c>
      <c r="C149" s="60" t="s">
        <v>1261</v>
      </c>
      <c r="D149" s="60" t="s">
        <v>1260</v>
      </c>
      <c r="E149" s="61">
        <v>39316</v>
      </c>
      <c r="F149" s="62">
        <v>40086</v>
      </c>
      <c r="G149" s="66"/>
      <c r="H149" s="63"/>
      <c r="I149" s="63"/>
      <c r="J149" s="63"/>
      <c r="K149" s="63"/>
      <c r="L149" s="67" t="s">
        <v>624</v>
      </c>
    </row>
    <row r="150" spans="1:12" s="45" customFormat="1" ht="25.5" customHeight="1">
      <c r="A150" s="81" t="s">
        <v>613</v>
      </c>
      <c r="B150" s="60" t="s">
        <v>1258</v>
      </c>
      <c r="C150" s="60" t="s">
        <v>1262</v>
      </c>
      <c r="D150" s="60" t="s">
        <v>1260</v>
      </c>
      <c r="E150" s="61">
        <v>39895</v>
      </c>
      <c r="F150" s="62">
        <v>40086</v>
      </c>
      <c r="G150" s="66"/>
      <c r="H150" s="63"/>
      <c r="I150" s="63"/>
      <c r="J150" s="63"/>
      <c r="K150" s="63"/>
      <c r="L150" s="67" t="s">
        <v>624</v>
      </c>
    </row>
    <row r="151" spans="1:12" s="45" customFormat="1" ht="25.5" customHeight="1">
      <c r="A151" s="81" t="s">
        <v>615</v>
      </c>
      <c r="B151" s="60" t="s">
        <v>1258</v>
      </c>
      <c r="C151" s="60" t="s">
        <v>1263</v>
      </c>
      <c r="D151" s="60" t="s">
        <v>1260</v>
      </c>
      <c r="E151" s="61">
        <v>39309</v>
      </c>
      <c r="F151" s="62">
        <v>40086</v>
      </c>
      <c r="G151" s="66"/>
      <c r="H151" s="63"/>
      <c r="I151" s="63"/>
      <c r="J151" s="63"/>
      <c r="K151" s="63"/>
      <c r="L151" s="67" t="s">
        <v>624</v>
      </c>
    </row>
    <row r="152" spans="1:12" s="45" customFormat="1" ht="25.5" customHeight="1">
      <c r="A152" s="81" t="s">
        <v>617</v>
      </c>
      <c r="B152" s="60" t="s">
        <v>1258</v>
      </c>
      <c r="C152" s="60" t="s">
        <v>1264</v>
      </c>
      <c r="D152" s="60" t="s">
        <v>1260</v>
      </c>
      <c r="E152" s="61">
        <v>39310</v>
      </c>
      <c r="F152" s="62">
        <v>40086</v>
      </c>
      <c r="G152" s="66"/>
      <c r="H152" s="63"/>
      <c r="I152" s="63"/>
      <c r="J152" s="63"/>
      <c r="K152" s="63"/>
      <c r="L152" s="67" t="s">
        <v>624</v>
      </c>
    </row>
    <row r="153" spans="1:12" s="45" customFormat="1" ht="25.5" customHeight="1">
      <c r="A153" s="81" t="s">
        <v>619</v>
      </c>
      <c r="B153" s="60" t="s">
        <v>1258</v>
      </c>
      <c r="C153" s="60" t="s">
        <v>1265</v>
      </c>
      <c r="D153" s="60" t="s">
        <v>1260</v>
      </c>
      <c r="E153" s="61">
        <v>39310</v>
      </c>
      <c r="F153" s="62">
        <v>40086</v>
      </c>
      <c r="G153" s="66"/>
      <c r="H153" s="63"/>
      <c r="I153" s="63"/>
      <c r="J153" s="63"/>
      <c r="K153" s="63"/>
      <c r="L153" s="67" t="s">
        <v>624</v>
      </c>
    </row>
    <row r="154" spans="1:12" s="45" customFormat="1" ht="25.5" customHeight="1">
      <c r="A154" s="81" t="s">
        <v>621</v>
      </c>
      <c r="B154" s="60" t="s">
        <v>1258</v>
      </c>
      <c r="C154" s="60" t="s">
        <v>1266</v>
      </c>
      <c r="D154" s="60" t="s">
        <v>1260</v>
      </c>
      <c r="E154" s="61">
        <v>39310</v>
      </c>
      <c r="F154" s="62">
        <v>40086</v>
      </c>
      <c r="G154" s="66"/>
      <c r="H154" s="63"/>
      <c r="I154" s="63"/>
      <c r="J154" s="63"/>
      <c r="K154" s="63"/>
      <c r="L154" s="67" t="s">
        <v>624</v>
      </c>
    </row>
    <row r="155" spans="1:12" s="45" customFormat="1" ht="25.5" customHeight="1">
      <c r="A155" s="81" t="s">
        <v>623</v>
      </c>
      <c r="B155" s="60" t="s">
        <v>1258</v>
      </c>
      <c r="C155" s="60" t="s">
        <v>1267</v>
      </c>
      <c r="D155" s="60" t="s">
        <v>1260</v>
      </c>
      <c r="E155" s="61">
        <v>39310</v>
      </c>
      <c r="F155" s="62">
        <v>40086</v>
      </c>
      <c r="G155" s="66"/>
      <c r="H155" s="63"/>
      <c r="I155" s="63"/>
      <c r="J155" s="63"/>
      <c r="K155" s="63"/>
      <c r="L155" s="67" t="s">
        <v>624</v>
      </c>
    </row>
    <row r="156" spans="1:12" s="45" customFormat="1" ht="25.5" customHeight="1">
      <c r="A156" s="81" t="s">
        <v>625</v>
      </c>
      <c r="B156" s="60" t="s">
        <v>1258</v>
      </c>
      <c r="C156" s="60" t="s">
        <v>1268</v>
      </c>
      <c r="D156" s="60" t="s">
        <v>1260</v>
      </c>
      <c r="E156" s="61">
        <v>39310</v>
      </c>
      <c r="F156" s="62">
        <v>40086</v>
      </c>
      <c r="G156" s="66"/>
      <c r="H156" s="63"/>
      <c r="I156" s="63"/>
      <c r="J156" s="63"/>
      <c r="K156" s="63"/>
      <c r="L156" s="67" t="s">
        <v>624</v>
      </c>
    </row>
    <row r="157" spans="1:12" s="45" customFormat="1" ht="25.5" customHeight="1">
      <c r="A157" s="81" t="s">
        <v>626</v>
      </c>
      <c r="B157" s="60" t="s">
        <v>1258</v>
      </c>
      <c r="C157" s="60" t="s">
        <v>1269</v>
      </c>
      <c r="D157" s="60" t="s">
        <v>1260</v>
      </c>
      <c r="E157" s="61">
        <v>39310</v>
      </c>
      <c r="F157" s="62">
        <v>40086</v>
      </c>
      <c r="G157" s="66"/>
      <c r="H157" s="63"/>
      <c r="I157" s="63"/>
      <c r="J157" s="63"/>
      <c r="K157" s="63"/>
      <c r="L157" s="67" t="s">
        <v>624</v>
      </c>
    </row>
    <row r="158" spans="1:12" s="45" customFormat="1" ht="25.5" customHeight="1">
      <c r="A158" s="81" t="s">
        <v>627</v>
      </c>
      <c r="B158" s="60" t="s">
        <v>1258</v>
      </c>
      <c r="C158" s="60" t="s">
        <v>1269</v>
      </c>
      <c r="D158" s="60" t="s">
        <v>1260</v>
      </c>
      <c r="E158" s="61">
        <v>39310</v>
      </c>
      <c r="F158" s="62">
        <v>40086</v>
      </c>
      <c r="G158" s="66"/>
      <c r="H158" s="63"/>
      <c r="I158" s="63"/>
      <c r="J158" s="63"/>
      <c r="K158" s="63"/>
      <c r="L158" s="67" t="s">
        <v>624</v>
      </c>
    </row>
    <row r="159" spans="1:12" s="45" customFormat="1" ht="25.5" customHeight="1">
      <c r="A159" s="81" t="s">
        <v>628</v>
      </c>
      <c r="B159" s="60" t="s">
        <v>1270</v>
      </c>
      <c r="C159" s="60" t="s">
        <v>1271</v>
      </c>
      <c r="D159" s="60" t="s">
        <v>1272</v>
      </c>
      <c r="E159" s="61">
        <v>39605</v>
      </c>
      <c r="F159" s="65"/>
      <c r="G159" s="63"/>
      <c r="H159" s="63"/>
      <c r="I159" s="63"/>
      <c r="J159" s="63"/>
      <c r="K159" s="63"/>
      <c r="L159" s="67" t="s">
        <v>1273</v>
      </c>
    </row>
    <row r="160" spans="1:12" s="45" customFormat="1" ht="25.5" customHeight="1">
      <c r="A160" s="81" t="s">
        <v>629</v>
      </c>
      <c r="B160" s="60" t="s">
        <v>1270</v>
      </c>
      <c r="C160" s="60" t="s">
        <v>160</v>
      </c>
      <c r="D160" s="60" t="s">
        <v>1260</v>
      </c>
      <c r="E160" s="61">
        <v>40360</v>
      </c>
      <c r="F160" s="62">
        <v>40725</v>
      </c>
      <c r="G160" s="63"/>
      <c r="H160" s="63"/>
      <c r="I160" s="63"/>
      <c r="J160" s="63"/>
      <c r="K160" s="63"/>
      <c r="L160" s="67" t="s">
        <v>624</v>
      </c>
    </row>
    <row r="161" spans="1:12" s="45" customFormat="1" ht="25.5" customHeight="1">
      <c r="A161" s="81" t="s">
        <v>630</v>
      </c>
      <c r="B161" s="60" t="s">
        <v>1270</v>
      </c>
      <c r="C161" s="60" t="s">
        <v>160</v>
      </c>
      <c r="D161" s="60" t="s">
        <v>1260</v>
      </c>
      <c r="E161" s="61">
        <v>40360</v>
      </c>
      <c r="F161" s="62">
        <v>40725</v>
      </c>
      <c r="G161" s="63"/>
      <c r="H161" s="63"/>
      <c r="I161" s="63"/>
      <c r="J161" s="63"/>
      <c r="K161" s="63"/>
      <c r="L161" s="67" t="s">
        <v>624</v>
      </c>
    </row>
    <row r="162" spans="1:12" s="45" customFormat="1" ht="25.5" customHeight="1">
      <c r="A162" s="81" t="s">
        <v>631</v>
      </c>
      <c r="B162" s="60" t="s">
        <v>1270</v>
      </c>
      <c r="C162" s="60" t="s">
        <v>161</v>
      </c>
      <c r="D162" s="60" t="s">
        <v>1260</v>
      </c>
      <c r="E162" s="61">
        <v>40360</v>
      </c>
      <c r="F162" s="62">
        <v>40725</v>
      </c>
      <c r="G162" s="63"/>
      <c r="H162" s="63"/>
      <c r="I162" s="63"/>
      <c r="J162" s="63"/>
      <c r="K162" s="63"/>
      <c r="L162" s="67" t="s">
        <v>624</v>
      </c>
    </row>
    <row r="163" spans="1:12" s="45" customFormat="1" ht="25.5" customHeight="1">
      <c r="A163" s="81" t="s">
        <v>632</v>
      </c>
      <c r="B163" s="60" t="s">
        <v>1270</v>
      </c>
      <c r="C163" s="60" t="s">
        <v>162</v>
      </c>
      <c r="D163" s="60" t="s">
        <v>1260</v>
      </c>
      <c r="E163" s="61">
        <v>40360</v>
      </c>
      <c r="F163" s="62">
        <v>40725</v>
      </c>
      <c r="G163" s="63"/>
      <c r="H163" s="63"/>
      <c r="I163" s="63"/>
      <c r="J163" s="63"/>
      <c r="K163" s="63"/>
      <c r="L163" s="67" t="s">
        <v>624</v>
      </c>
    </row>
    <row r="164" spans="1:12" s="45" customFormat="1" ht="25.5" customHeight="1">
      <c r="A164" s="81" t="s">
        <v>633</v>
      </c>
      <c r="B164" s="60" t="s">
        <v>1270</v>
      </c>
      <c r="C164" s="60" t="s">
        <v>163</v>
      </c>
      <c r="D164" s="60" t="s">
        <v>1260</v>
      </c>
      <c r="E164" s="61">
        <v>40360</v>
      </c>
      <c r="F164" s="62">
        <v>40725</v>
      </c>
      <c r="G164" s="63"/>
      <c r="H164" s="63"/>
      <c r="I164" s="63"/>
      <c r="J164" s="63"/>
      <c r="K164" s="63"/>
      <c r="L164" s="67" t="s">
        <v>624</v>
      </c>
    </row>
    <row r="165" spans="1:12" s="45" customFormat="1" ht="25.5" customHeight="1">
      <c r="A165" s="81" t="s">
        <v>634</v>
      </c>
      <c r="B165" s="60" t="s">
        <v>1270</v>
      </c>
      <c r="C165" s="60" t="s">
        <v>163</v>
      </c>
      <c r="D165" s="60" t="s">
        <v>1260</v>
      </c>
      <c r="E165" s="61">
        <v>40360</v>
      </c>
      <c r="F165" s="62">
        <v>40725</v>
      </c>
      <c r="G165" s="63"/>
      <c r="H165" s="63"/>
      <c r="I165" s="63"/>
      <c r="J165" s="63"/>
      <c r="K165" s="63"/>
      <c r="L165" s="67" t="s">
        <v>624</v>
      </c>
    </row>
    <row r="166" spans="1:12" s="45" customFormat="1" ht="25.5" customHeight="1">
      <c r="A166" s="81" t="s">
        <v>635</v>
      </c>
      <c r="B166" s="60" t="s">
        <v>1270</v>
      </c>
      <c r="C166" s="60" t="s">
        <v>1266</v>
      </c>
      <c r="D166" s="60" t="s">
        <v>1260</v>
      </c>
      <c r="E166" s="61">
        <v>40360</v>
      </c>
      <c r="F166" s="62">
        <v>40725</v>
      </c>
      <c r="G166" s="63"/>
      <c r="H166" s="63"/>
      <c r="I166" s="63"/>
      <c r="J166" s="63"/>
      <c r="K166" s="63"/>
      <c r="L166" s="67" t="s">
        <v>624</v>
      </c>
    </row>
    <row r="167" spans="1:12" s="45" customFormat="1" ht="25.5" customHeight="1">
      <c r="A167" s="81" t="s">
        <v>636</v>
      </c>
      <c r="B167" s="60" t="s">
        <v>1270</v>
      </c>
      <c r="C167" s="60" t="s">
        <v>1267</v>
      </c>
      <c r="D167" s="60" t="s">
        <v>1260</v>
      </c>
      <c r="E167" s="61">
        <v>40360</v>
      </c>
      <c r="F167" s="62">
        <v>40725</v>
      </c>
      <c r="G167" s="63"/>
      <c r="H167" s="63"/>
      <c r="I167" s="63"/>
      <c r="J167" s="63"/>
      <c r="K167" s="63"/>
      <c r="L167" s="67" t="s">
        <v>624</v>
      </c>
    </row>
    <row r="168" spans="1:12" s="45" customFormat="1" ht="25.5" customHeight="1">
      <c r="A168" s="81" t="s">
        <v>640</v>
      </c>
      <c r="B168" s="60" t="s">
        <v>1270</v>
      </c>
      <c r="C168" s="60" t="s">
        <v>164</v>
      </c>
      <c r="D168" s="60" t="s">
        <v>1260</v>
      </c>
      <c r="E168" s="61">
        <v>40360</v>
      </c>
      <c r="F168" s="62">
        <v>40725</v>
      </c>
      <c r="G168" s="63"/>
      <c r="H168" s="63"/>
      <c r="I168" s="63"/>
      <c r="J168" s="63"/>
      <c r="K168" s="63"/>
      <c r="L168" s="67" t="s">
        <v>624</v>
      </c>
    </row>
    <row r="169" spans="1:12" s="45" customFormat="1" ht="25.5" customHeight="1">
      <c r="A169" s="81" t="s">
        <v>642</v>
      </c>
      <c r="B169" s="60" t="s">
        <v>1270</v>
      </c>
      <c r="C169" s="60" t="s">
        <v>1269</v>
      </c>
      <c r="D169" s="60" t="s">
        <v>1260</v>
      </c>
      <c r="E169" s="61">
        <v>40360</v>
      </c>
      <c r="F169" s="62">
        <v>40725</v>
      </c>
      <c r="G169" s="63"/>
      <c r="H169" s="63"/>
      <c r="I169" s="63"/>
      <c r="J169" s="63"/>
      <c r="K169" s="63"/>
      <c r="L169" s="67" t="s">
        <v>624</v>
      </c>
    </row>
    <row r="170" spans="1:12" s="45" customFormat="1" ht="25.5" customHeight="1">
      <c r="A170" s="81" t="s">
        <v>644</v>
      </c>
      <c r="B170" s="60" t="s">
        <v>637</v>
      </c>
      <c r="C170" s="60" t="s">
        <v>638</v>
      </c>
      <c r="D170" s="60" t="s">
        <v>639</v>
      </c>
      <c r="E170" s="61">
        <v>39892</v>
      </c>
      <c r="F170" s="65" t="s">
        <v>265</v>
      </c>
      <c r="G170" s="63"/>
      <c r="H170" s="63"/>
      <c r="I170" s="63"/>
      <c r="J170" s="63"/>
      <c r="K170" s="63"/>
      <c r="L170" s="67" t="s">
        <v>624</v>
      </c>
    </row>
    <row r="171" spans="1:12" s="45" customFormat="1" ht="25.5" customHeight="1">
      <c r="A171" s="81" t="s">
        <v>646</v>
      </c>
      <c r="B171" s="60" t="s">
        <v>637</v>
      </c>
      <c r="C171" s="60" t="s">
        <v>641</v>
      </c>
      <c r="D171" s="60" t="s">
        <v>639</v>
      </c>
      <c r="E171" s="61">
        <v>39892</v>
      </c>
      <c r="F171" s="65" t="s">
        <v>265</v>
      </c>
      <c r="G171" s="63"/>
      <c r="H171" s="63"/>
      <c r="I171" s="63"/>
      <c r="J171" s="63"/>
      <c r="K171" s="63"/>
      <c r="L171" s="67" t="s">
        <v>624</v>
      </c>
    </row>
    <row r="172" spans="1:12" s="45" customFormat="1" ht="25.5" customHeight="1">
      <c r="A172" s="81" t="s">
        <v>648</v>
      </c>
      <c r="B172" s="60" t="s">
        <v>637</v>
      </c>
      <c r="C172" s="60" t="s">
        <v>643</v>
      </c>
      <c r="D172" s="60" t="s">
        <v>639</v>
      </c>
      <c r="E172" s="61">
        <v>39892</v>
      </c>
      <c r="F172" s="65" t="s">
        <v>265</v>
      </c>
      <c r="G172" s="63"/>
      <c r="H172" s="63"/>
      <c r="I172" s="63"/>
      <c r="J172" s="63"/>
      <c r="K172" s="63"/>
      <c r="L172" s="67" t="s">
        <v>624</v>
      </c>
    </row>
    <row r="173" spans="1:12" s="45" customFormat="1" ht="25.5" customHeight="1">
      <c r="A173" s="81" t="s">
        <v>650</v>
      </c>
      <c r="B173" s="60" t="s">
        <v>637</v>
      </c>
      <c r="C173" s="60" t="s">
        <v>645</v>
      </c>
      <c r="D173" s="60" t="s">
        <v>639</v>
      </c>
      <c r="E173" s="61">
        <v>39892</v>
      </c>
      <c r="F173" s="65" t="s">
        <v>265</v>
      </c>
      <c r="G173" s="63"/>
      <c r="H173" s="63"/>
      <c r="I173" s="63"/>
      <c r="J173" s="63"/>
      <c r="K173" s="63"/>
      <c r="L173" s="67" t="s">
        <v>624</v>
      </c>
    </row>
    <row r="174" spans="1:12" s="45" customFormat="1" ht="25.5" customHeight="1">
      <c r="A174" s="81" t="s">
        <v>653</v>
      </c>
      <c r="B174" s="60" t="s">
        <v>637</v>
      </c>
      <c r="C174" s="60" t="s">
        <v>647</v>
      </c>
      <c r="D174" s="60" t="s">
        <v>639</v>
      </c>
      <c r="E174" s="61">
        <v>39892</v>
      </c>
      <c r="F174" s="65" t="s">
        <v>265</v>
      </c>
      <c r="G174" s="63"/>
      <c r="H174" s="63"/>
      <c r="I174" s="63"/>
      <c r="J174" s="63"/>
      <c r="K174" s="63"/>
      <c r="L174" s="67" t="s">
        <v>624</v>
      </c>
    </row>
    <row r="175" spans="1:12" s="45" customFormat="1" ht="25.5" customHeight="1">
      <c r="A175" s="81" t="s">
        <v>655</v>
      </c>
      <c r="B175" s="60" t="s">
        <v>637</v>
      </c>
      <c r="C175" s="60" t="s">
        <v>649</v>
      </c>
      <c r="D175" s="60" t="s">
        <v>639</v>
      </c>
      <c r="E175" s="61">
        <v>39892</v>
      </c>
      <c r="F175" s="65" t="s">
        <v>265</v>
      </c>
      <c r="G175" s="63"/>
      <c r="H175" s="63"/>
      <c r="I175" s="63"/>
      <c r="J175" s="63"/>
      <c r="K175" s="63"/>
      <c r="L175" s="67" t="s">
        <v>624</v>
      </c>
    </row>
    <row r="176" spans="1:12" s="45" customFormat="1" ht="25.5" customHeight="1">
      <c r="A176" s="81" t="s">
        <v>659</v>
      </c>
      <c r="B176" s="60" t="s">
        <v>637</v>
      </c>
      <c r="C176" s="60" t="s">
        <v>651</v>
      </c>
      <c r="D176" s="60" t="s">
        <v>652</v>
      </c>
      <c r="E176" s="61">
        <v>39434</v>
      </c>
      <c r="F176" s="65" t="s">
        <v>265</v>
      </c>
      <c r="G176" s="63"/>
      <c r="H176" s="63"/>
      <c r="I176" s="63"/>
      <c r="J176" s="63"/>
      <c r="K176" s="63"/>
      <c r="L176" s="67" t="s">
        <v>624</v>
      </c>
    </row>
    <row r="177" spans="1:12" s="45" customFormat="1" ht="25.5" customHeight="1">
      <c r="A177" s="81" t="s">
        <v>660</v>
      </c>
      <c r="B177" s="60" t="s">
        <v>637</v>
      </c>
      <c r="C177" s="60" t="s">
        <v>654</v>
      </c>
      <c r="D177" s="60" t="s">
        <v>639</v>
      </c>
      <c r="E177" s="61">
        <v>39892</v>
      </c>
      <c r="F177" s="65" t="s">
        <v>265</v>
      </c>
      <c r="G177" s="63"/>
      <c r="H177" s="63"/>
      <c r="I177" s="63"/>
      <c r="J177" s="63"/>
      <c r="K177" s="63"/>
      <c r="L177" s="67" t="s">
        <v>624</v>
      </c>
    </row>
    <row r="178" spans="1:12" s="45" customFormat="1" ht="25.5" customHeight="1">
      <c r="A178" s="81" t="s">
        <v>661</v>
      </c>
      <c r="B178" s="60" t="s">
        <v>656</v>
      </c>
      <c r="C178" s="60" t="s">
        <v>638</v>
      </c>
      <c r="D178" s="60" t="s">
        <v>657</v>
      </c>
      <c r="E178" s="61">
        <v>39892</v>
      </c>
      <c r="F178" s="65" t="s">
        <v>658</v>
      </c>
      <c r="G178" s="63"/>
      <c r="H178" s="63"/>
      <c r="I178" s="63"/>
      <c r="J178" s="63"/>
      <c r="K178" s="63"/>
      <c r="L178" s="67" t="s">
        <v>624</v>
      </c>
    </row>
    <row r="179" spans="1:12" s="45" customFormat="1" ht="25.5" customHeight="1">
      <c r="A179" s="81" t="s">
        <v>662</v>
      </c>
      <c r="B179" s="60" t="s">
        <v>656</v>
      </c>
      <c r="C179" s="60" t="s">
        <v>641</v>
      </c>
      <c r="D179" s="60" t="s">
        <v>657</v>
      </c>
      <c r="E179" s="61">
        <v>39892</v>
      </c>
      <c r="F179" s="65" t="s">
        <v>658</v>
      </c>
      <c r="G179" s="63"/>
      <c r="H179" s="63"/>
      <c r="I179" s="63"/>
      <c r="J179" s="63"/>
      <c r="K179" s="63"/>
      <c r="L179" s="67" t="s">
        <v>624</v>
      </c>
    </row>
    <row r="180" spans="1:12" s="45" customFormat="1" ht="25.5" customHeight="1">
      <c r="A180" s="81" t="s">
        <v>663</v>
      </c>
      <c r="B180" s="60" t="s">
        <v>656</v>
      </c>
      <c r="C180" s="60" t="s">
        <v>643</v>
      </c>
      <c r="D180" s="60" t="s">
        <v>657</v>
      </c>
      <c r="E180" s="61">
        <v>39892</v>
      </c>
      <c r="F180" s="65" t="s">
        <v>658</v>
      </c>
      <c r="G180" s="63"/>
      <c r="H180" s="63"/>
      <c r="I180" s="63"/>
      <c r="J180" s="63"/>
      <c r="K180" s="63"/>
      <c r="L180" s="67" t="s">
        <v>624</v>
      </c>
    </row>
    <row r="181" spans="1:12" s="45" customFormat="1" ht="25.5" customHeight="1">
      <c r="A181" s="81" t="s">
        <v>664</v>
      </c>
      <c r="B181" s="60" t="s">
        <v>656</v>
      </c>
      <c r="C181" s="60" t="s">
        <v>645</v>
      </c>
      <c r="D181" s="60" t="s">
        <v>657</v>
      </c>
      <c r="E181" s="61">
        <v>39892</v>
      </c>
      <c r="F181" s="65" t="s">
        <v>658</v>
      </c>
      <c r="G181" s="63"/>
      <c r="H181" s="63"/>
      <c r="I181" s="63"/>
      <c r="J181" s="63"/>
      <c r="K181" s="63"/>
      <c r="L181" s="67" t="s">
        <v>624</v>
      </c>
    </row>
    <row r="182" spans="1:12" s="45" customFormat="1" ht="25.5" customHeight="1">
      <c r="A182" s="81" t="s">
        <v>665</v>
      </c>
      <c r="B182" s="60" t="s">
        <v>656</v>
      </c>
      <c r="C182" s="60" t="s">
        <v>647</v>
      </c>
      <c r="D182" s="60" t="s">
        <v>657</v>
      </c>
      <c r="E182" s="61">
        <v>39892</v>
      </c>
      <c r="F182" s="65" t="s">
        <v>658</v>
      </c>
      <c r="G182" s="63"/>
      <c r="H182" s="63"/>
      <c r="I182" s="63"/>
      <c r="J182" s="63"/>
      <c r="K182" s="63"/>
      <c r="L182" s="67" t="s">
        <v>624</v>
      </c>
    </row>
    <row r="183" spans="1:12" s="45" customFormat="1" ht="25.5" customHeight="1">
      <c r="A183" s="81" t="s">
        <v>670</v>
      </c>
      <c r="B183" s="60" t="s">
        <v>656</v>
      </c>
      <c r="C183" s="60" t="s">
        <v>649</v>
      </c>
      <c r="D183" s="60" t="s">
        <v>657</v>
      </c>
      <c r="E183" s="61">
        <v>39892</v>
      </c>
      <c r="F183" s="65" t="s">
        <v>658</v>
      </c>
      <c r="G183" s="63"/>
      <c r="H183" s="63"/>
      <c r="I183" s="63"/>
      <c r="J183" s="63"/>
      <c r="K183" s="63"/>
      <c r="L183" s="67" t="s">
        <v>624</v>
      </c>
    </row>
    <row r="184" spans="1:12" s="45" customFormat="1" ht="25.5" customHeight="1">
      <c r="A184" s="81" t="s">
        <v>672</v>
      </c>
      <c r="B184" s="60" t="s">
        <v>656</v>
      </c>
      <c r="C184" s="60" t="s">
        <v>654</v>
      </c>
      <c r="D184" s="60" t="s">
        <v>657</v>
      </c>
      <c r="E184" s="61">
        <v>39892</v>
      </c>
      <c r="F184" s="65" t="s">
        <v>658</v>
      </c>
      <c r="G184" s="63"/>
      <c r="H184" s="63"/>
      <c r="I184" s="63"/>
      <c r="J184" s="63"/>
      <c r="K184" s="63"/>
      <c r="L184" s="67" t="s">
        <v>624</v>
      </c>
    </row>
    <row r="185" spans="1:12" s="45" customFormat="1" ht="25.5" customHeight="1">
      <c r="A185" s="81" t="s">
        <v>674</v>
      </c>
      <c r="B185" s="60" t="s">
        <v>666</v>
      </c>
      <c r="C185" s="60" t="s">
        <v>667</v>
      </c>
      <c r="D185" s="60" t="s">
        <v>668</v>
      </c>
      <c r="E185" s="61">
        <v>39853</v>
      </c>
      <c r="F185" s="65" t="s">
        <v>265</v>
      </c>
      <c r="G185" s="63"/>
      <c r="H185" s="63"/>
      <c r="I185" s="63"/>
      <c r="J185" s="63"/>
      <c r="K185" s="63"/>
      <c r="L185" s="67" t="s">
        <v>669</v>
      </c>
    </row>
    <row r="186" spans="1:12" s="45" customFormat="1" ht="25.5" customHeight="1">
      <c r="A186" s="81" t="s">
        <v>676</v>
      </c>
      <c r="B186" s="60" t="s">
        <v>666</v>
      </c>
      <c r="C186" s="60" t="s">
        <v>671</v>
      </c>
      <c r="D186" s="60" t="s">
        <v>668</v>
      </c>
      <c r="E186" s="61">
        <v>39853</v>
      </c>
      <c r="F186" s="65" t="s">
        <v>265</v>
      </c>
      <c r="G186" s="63"/>
      <c r="H186" s="63"/>
      <c r="I186" s="63"/>
      <c r="J186" s="63"/>
      <c r="K186" s="63"/>
      <c r="L186" s="67" t="s">
        <v>669</v>
      </c>
    </row>
    <row r="187" spans="1:12" s="45" customFormat="1" ht="25.5" customHeight="1">
      <c r="A187" s="81" t="s">
        <v>679</v>
      </c>
      <c r="B187" s="60" t="s">
        <v>666</v>
      </c>
      <c r="C187" s="60" t="s">
        <v>673</v>
      </c>
      <c r="D187" s="60" t="s">
        <v>668</v>
      </c>
      <c r="E187" s="61">
        <v>39853</v>
      </c>
      <c r="F187" s="65" t="s">
        <v>265</v>
      </c>
      <c r="G187" s="63"/>
      <c r="H187" s="63"/>
      <c r="I187" s="63"/>
      <c r="J187" s="63"/>
      <c r="K187" s="63"/>
      <c r="L187" s="67" t="s">
        <v>669</v>
      </c>
    </row>
    <row r="188" spans="1:12" s="45" customFormat="1" ht="25.5" customHeight="1">
      <c r="A188" s="81" t="s">
        <v>1231</v>
      </c>
      <c r="B188" s="60" t="s">
        <v>666</v>
      </c>
      <c r="C188" s="60" t="s">
        <v>675</v>
      </c>
      <c r="D188" s="60" t="s">
        <v>668</v>
      </c>
      <c r="E188" s="61">
        <v>39853</v>
      </c>
      <c r="F188" s="65" t="s">
        <v>265</v>
      </c>
      <c r="G188" s="63"/>
      <c r="H188" s="63"/>
      <c r="I188" s="63"/>
      <c r="J188" s="63"/>
      <c r="K188" s="63"/>
      <c r="L188" s="67" t="s">
        <v>669</v>
      </c>
    </row>
    <row r="189" spans="1:12" s="45" customFormat="1" ht="25.5" customHeight="1">
      <c r="A189" s="81" t="s">
        <v>1232</v>
      </c>
      <c r="B189" s="60" t="s">
        <v>677</v>
      </c>
      <c r="C189" s="60" t="s">
        <v>678</v>
      </c>
      <c r="D189" s="60" t="s">
        <v>271</v>
      </c>
      <c r="E189" s="61">
        <v>39279</v>
      </c>
      <c r="F189" s="65" t="s">
        <v>265</v>
      </c>
      <c r="G189" s="63"/>
      <c r="H189" s="63"/>
      <c r="I189" s="63"/>
      <c r="J189" s="63"/>
      <c r="K189" s="63"/>
      <c r="L189" s="67" t="s">
        <v>624</v>
      </c>
    </row>
    <row r="190" spans="1:12" s="45" customFormat="1" ht="25.5" customHeight="1">
      <c r="A190" s="81" t="s">
        <v>1233</v>
      </c>
      <c r="B190" s="60" t="s">
        <v>677</v>
      </c>
      <c r="C190" s="60" t="s">
        <v>680</v>
      </c>
      <c r="D190" s="60" t="s">
        <v>271</v>
      </c>
      <c r="E190" s="61">
        <v>39279</v>
      </c>
      <c r="F190" s="65" t="s">
        <v>265</v>
      </c>
      <c r="G190" s="63"/>
      <c r="H190" s="63"/>
      <c r="I190" s="63"/>
      <c r="J190" s="63"/>
      <c r="K190" s="63"/>
      <c r="L190" s="67" t="s">
        <v>624</v>
      </c>
    </row>
    <row r="191" spans="1:12" s="45" customFormat="1" ht="25.5" customHeight="1">
      <c r="A191" s="81" t="s">
        <v>1234</v>
      </c>
      <c r="B191" s="60" t="s">
        <v>677</v>
      </c>
      <c r="C191" s="60" t="s">
        <v>681</v>
      </c>
      <c r="D191" s="60" t="s">
        <v>271</v>
      </c>
      <c r="E191" s="61">
        <v>39279</v>
      </c>
      <c r="F191" s="65" t="s">
        <v>265</v>
      </c>
      <c r="G191" s="63"/>
      <c r="H191" s="63"/>
      <c r="I191" s="63"/>
      <c r="J191" s="63"/>
      <c r="K191" s="63"/>
      <c r="L191" s="67" t="s">
        <v>624</v>
      </c>
    </row>
    <row r="192" spans="1:12" s="45" customFormat="1" ht="25.5" customHeight="1">
      <c r="A192" s="81" t="s">
        <v>1235</v>
      </c>
      <c r="B192" s="60" t="s">
        <v>677</v>
      </c>
      <c r="C192" s="60" t="s">
        <v>682</v>
      </c>
      <c r="D192" s="60" t="s">
        <v>271</v>
      </c>
      <c r="E192" s="61">
        <v>39279</v>
      </c>
      <c r="F192" s="65" t="s">
        <v>265</v>
      </c>
      <c r="G192" s="63"/>
      <c r="H192" s="63"/>
      <c r="I192" s="63"/>
      <c r="J192" s="63"/>
      <c r="K192" s="63"/>
      <c r="L192" s="67" t="s">
        <v>624</v>
      </c>
    </row>
    <row r="193" spans="1:12" s="45" customFormat="1" ht="25.5" customHeight="1">
      <c r="A193" s="81" t="s">
        <v>1236</v>
      </c>
      <c r="B193" s="60" t="s">
        <v>677</v>
      </c>
      <c r="C193" s="60" t="s">
        <v>683</v>
      </c>
      <c r="D193" s="60" t="s">
        <v>271</v>
      </c>
      <c r="E193" s="61">
        <v>39279</v>
      </c>
      <c r="F193" s="65" t="s">
        <v>265</v>
      </c>
      <c r="G193" s="63"/>
      <c r="H193" s="63"/>
      <c r="I193" s="63"/>
      <c r="J193" s="63"/>
      <c r="K193" s="63"/>
      <c r="L193" s="67" t="s">
        <v>624</v>
      </c>
    </row>
    <row r="194" spans="1:12" s="45" customFormat="1" ht="25.5" customHeight="1">
      <c r="A194" s="81" t="s">
        <v>1237</v>
      </c>
      <c r="B194" s="60" t="s">
        <v>677</v>
      </c>
      <c r="C194" s="60" t="s">
        <v>684</v>
      </c>
      <c r="D194" s="60" t="s">
        <v>271</v>
      </c>
      <c r="E194" s="61">
        <v>39279</v>
      </c>
      <c r="F194" s="65" t="s">
        <v>265</v>
      </c>
      <c r="G194" s="63"/>
      <c r="H194" s="63"/>
      <c r="I194" s="63"/>
      <c r="J194" s="63"/>
      <c r="K194" s="63"/>
      <c r="L194" s="67" t="s">
        <v>624</v>
      </c>
    </row>
    <row r="195" spans="1:12" s="45" customFormat="1" ht="25.5" customHeight="1">
      <c r="A195" s="81" t="s">
        <v>1238</v>
      </c>
      <c r="B195" s="60" t="s">
        <v>677</v>
      </c>
      <c r="C195" s="60" t="s">
        <v>685</v>
      </c>
      <c r="D195" s="60" t="s">
        <v>271</v>
      </c>
      <c r="E195" s="61">
        <v>39412</v>
      </c>
      <c r="F195" s="65" t="s">
        <v>265</v>
      </c>
      <c r="G195" s="63"/>
      <c r="H195" s="63"/>
      <c r="I195" s="63"/>
      <c r="J195" s="63"/>
      <c r="K195" s="63"/>
      <c r="L195" s="67" t="s">
        <v>624</v>
      </c>
    </row>
    <row r="196" spans="1:12" s="45" customFormat="1" ht="25.5" customHeight="1">
      <c r="A196" s="81" t="s">
        <v>1239</v>
      </c>
      <c r="B196" s="60" t="s">
        <v>677</v>
      </c>
      <c r="C196" s="60" t="s">
        <v>685</v>
      </c>
      <c r="D196" s="60" t="s">
        <v>271</v>
      </c>
      <c r="E196" s="61">
        <v>39412</v>
      </c>
      <c r="F196" s="65" t="s">
        <v>265</v>
      </c>
      <c r="G196" s="63"/>
      <c r="H196" s="63"/>
      <c r="I196" s="63"/>
      <c r="J196" s="63"/>
      <c r="K196" s="63"/>
      <c r="L196" s="67" t="s">
        <v>624</v>
      </c>
    </row>
    <row r="197" spans="1:12" s="45" customFormat="1" ht="25.5" customHeight="1">
      <c r="A197" s="81" t="s">
        <v>1240</v>
      </c>
      <c r="B197" s="60" t="s">
        <v>677</v>
      </c>
      <c r="C197" s="60" t="s">
        <v>686</v>
      </c>
      <c r="D197" s="60" t="s">
        <v>271</v>
      </c>
      <c r="E197" s="61">
        <v>39412</v>
      </c>
      <c r="F197" s="65" t="s">
        <v>265</v>
      </c>
      <c r="G197" s="63"/>
      <c r="H197" s="63"/>
      <c r="I197" s="63"/>
      <c r="J197" s="63"/>
      <c r="K197" s="63"/>
      <c r="L197" s="67" t="s">
        <v>624</v>
      </c>
    </row>
    <row r="198" spans="1:12" s="45" customFormat="1" ht="25.5" customHeight="1">
      <c r="A198" s="81" t="s">
        <v>1241</v>
      </c>
      <c r="B198" s="60" t="s">
        <v>677</v>
      </c>
      <c r="C198" s="60" t="s">
        <v>687</v>
      </c>
      <c r="D198" s="60" t="s">
        <v>271</v>
      </c>
      <c r="E198" s="61">
        <v>39293</v>
      </c>
      <c r="F198" s="65" t="s">
        <v>265</v>
      </c>
      <c r="G198" s="63"/>
      <c r="H198" s="63"/>
      <c r="I198" s="63"/>
      <c r="J198" s="63"/>
      <c r="K198" s="63"/>
      <c r="L198" s="67" t="s">
        <v>624</v>
      </c>
    </row>
    <row r="199" spans="1:12" s="45" customFormat="1" ht="25.5" customHeight="1">
      <c r="A199" s="81" t="s">
        <v>1242</v>
      </c>
      <c r="B199" s="60" t="s">
        <v>677</v>
      </c>
      <c r="C199" s="60" t="s">
        <v>688</v>
      </c>
      <c r="D199" s="60" t="s">
        <v>271</v>
      </c>
      <c r="E199" s="61">
        <v>39293</v>
      </c>
      <c r="F199" s="65" t="s">
        <v>265</v>
      </c>
      <c r="G199" s="63"/>
      <c r="H199" s="63"/>
      <c r="I199" s="63"/>
      <c r="J199" s="63"/>
      <c r="K199" s="63"/>
      <c r="L199" s="67" t="s">
        <v>624</v>
      </c>
    </row>
    <row r="200" spans="1:12" s="45" customFormat="1" ht="25.5" customHeight="1">
      <c r="A200" s="81" t="s">
        <v>1243</v>
      </c>
      <c r="B200" s="60" t="s">
        <v>677</v>
      </c>
      <c r="C200" s="60" t="s">
        <v>689</v>
      </c>
      <c r="D200" s="60" t="s">
        <v>271</v>
      </c>
      <c r="E200" s="61">
        <v>39293</v>
      </c>
      <c r="F200" s="65" t="s">
        <v>265</v>
      </c>
      <c r="G200" s="63"/>
      <c r="H200" s="63"/>
      <c r="I200" s="63"/>
      <c r="J200" s="63"/>
      <c r="K200" s="63"/>
      <c r="L200" s="67" t="s">
        <v>624</v>
      </c>
    </row>
    <row r="201" spans="1:12" s="45" customFormat="1" ht="25.5" customHeight="1">
      <c r="A201" s="81" t="s">
        <v>1244</v>
      </c>
      <c r="B201" s="60" t="s">
        <v>732</v>
      </c>
      <c r="C201" s="60" t="s">
        <v>1274</v>
      </c>
      <c r="D201" s="60" t="s">
        <v>271</v>
      </c>
      <c r="E201" s="257" t="s">
        <v>1275</v>
      </c>
      <c r="F201" s="257"/>
      <c r="G201" s="89"/>
      <c r="H201" s="71"/>
      <c r="I201" s="71"/>
      <c r="J201" s="71"/>
      <c r="K201" s="71"/>
      <c r="L201" s="67"/>
    </row>
    <row r="202" spans="1:12" s="45" customFormat="1" ht="25.5" customHeight="1">
      <c r="A202" s="81" t="s">
        <v>1245</v>
      </c>
      <c r="B202" s="60" t="s">
        <v>700</v>
      </c>
      <c r="C202" s="60" t="s">
        <v>1276</v>
      </c>
      <c r="D202" s="86" t="s">
        <v>390</v>
      </c>
      <c r="E202" s="82">
        <v>35786</v>
      </c>
      <c r="F202" s="85" t="s">
        <v>459</v>
      </c>
      <c r="G202" s="84" t="s">
        <v>460</v>
      </c>
      <c r="H202" s="71">
        <v>2191864</v>
      </c>
      <c r="I202" s="71"/>
      <c r="J202" s="71"/>
      <c r="K202" s="71"/>
      <c r="L202" s="67"/>
    </row>
    <row r="203" spans="1:12" s="45" customFormat="1" ht="25.5" customHeight="1">
      <c r="A203" s="81" t="s">
        <v>1246</v>
      </c>
      <c r="B203" s="60" t="s">
        <v>1277</v>
      </c>
      <c r="C203" s="60" t="s">
        <v>1278</v>
      </c>
      <c r="D203" s="60" t="s">
        <v>1279</v>
      </c>
      <c r="E203" s="82">
        <v>39918</v>
      </c>
      <c r="F203" s="65" t="s">
        <v>265</v>
      </c>
      <c r="G203" s="66" t="s">
        <v>1280</v>
      </c>
      <c r="H203" s="84"/>
      <c r="I203" s="71"/>
      <c r="J203" s="71"/>
      <c r="K203" s="71"/>
      <c r="L203" s="67" t="s">
        <v>465</v>
      </c>
    </row>
    <row r="204" spans="1:12" s="45" customFormat="1" ht="25.5" customHeight="1">
      <c r="A204" s="81" t="s">
        <v>1247</v>
      </c>
      <c r="B204" s="60" t="s">
        <v>494</v>
      </c>
      <c r="C204" s="60" t="s">
        <v>1281</v>
      </c>
      <c r="D204" s="60" t="s">
        <v>484</v>
      </c>
      <c r="E204" s="82">
        <v>39965</v>
      </c>
      <c r="F204" s="65" t="s">
        <v>265</v>
      </c>
      <c r="G204" s="66">
        <v>0</v>
      </c>
      <c r="H204" s="84">
        <v>0</v>
      </c>
      <c r="I204" s="71">
        <v>0</v>
      </c>
      <c r="J204" s="71">
        <v>0</v>
      </c>
      <c r="K204" s="71">
        <v>0</v>
      </c>
      <c r="L204" s="67"/>
    </row>
    <row r="205" spans="1:12" s="45" customFormat="1" ht="25.5" customHeight="1">
      <c r="A205" s="81" t="s">
        <v>1248</v>
      </c>
      <c r="B205" s="60" t="s">
        <v>1282</v>
      </c>
      <c r="C205" s="60" t="s">
        <v>1283</v>
      </c>
      <c r="D205" s="60" t="s">
        <v>1284</v>
      </c>
      <c r="E205" s="82">
        <v>39674</v>
      </c>
      <c r="F205" s="62" t="s">
        <v>265</v>
      </c>
      <c r="G205" s="66" t="s">
        <v>1285</v>
      </c>
      <c r="H205" s="71">
        <v>90000</v>
      </c>
      <c r="I205" s="71">
        <v>90000</v>
      </c>
      <c r="J205" s="71">
        <v>90000</v>
      </c>
      <c r="K205" s="71">
        <v>180000</v>
      </c>
      <c r="L205" s="67"/>
    </row>
    <row r="206" spans="1:12" s="45" customFormat="1" ht="25.5" customHeight="1">
      <c r="A206" s="81" t="s">
        <v>1249</v>
      </c>
      <c r="B206" s="60" t="s">
        <v>1282</v>
      </c>
      <c r="C206" s="60" t="s">
        <v>1286</v>
      </c>
      <c r="D206" s="60" t="s">
        <v>271</v>
      </c>
      <c r="E206" s="82">
        <v>39709</v>
      </c>
      <c r="F206" s="62" t="s">
        <v>265</v>
      </c>
      <c r="G206" s="66" t="s">
        <v>1287</v>
      </c>
      <c r="H206" s="71">
        <v>81000</v>
      </c>
      <c r="I206" s="71">
        <v>81000</v>
      </c>
      <c r="J206" s="71">
        <v>81000</v>
      </c>
      <c r="K206" s="71">
        <f>81000*2</f>
        <v>162000</v>
      </c>
      <c r="L206" s="67"/>
    </row>
    <row r="207" spans="1:12" s="45" customFormat="1" ht="25.5" customHeight="1">
      <c r="A207" s="81" t="s">
        <v>1250</v>
      </c>
      <c r="B207" s="60" t="s">
        <v>1288</v>
      </c>
      <c r="C207" s="60" t="s">
        <v>1281</v>
      </c>
      <c r="D207" s="60" t="s">
        <v>484</v>
      </c>
      <c r="E207" s="82">
        <v>40175</v>
      </c>
      <c r="F207" s="65" t="s">
        <v>265</v>
      </c>
      <c r="G207" s="66">
        <v>0</v>
      </c>
      <c r="H207" s="84">
        <v>0</v>
      </c>
      <c r="I207" s="71">
        <v>0</v>
      </c>
      <c r="J207" s="71">
        <v>0</v>
      </c>
      <c r="K207" s="71">
        <v>0</v>
      </c>
      <c r="L207" s="67"/>
    </row>
    <row r="208" spans="1:12" s="45" customFormat="1" ht="25.5" customHeight="1">
      <c r="A208" s="81" t="s">
        <v>139</v>
      </c>
      <c r="B208" s="60" t="s">
        <v>1002</v>
      </c>
      <c r="C208" s="60" t="s">
        <v>1289</v>
      </c>
      <c r="D208" s="60" t="s">
        <v>302</v>
      </c>
      <c r="E208" s="82">
        <v>40247</v>
      </c>
      <c r="F208" s="65" t="s">
        <v>1290</v>
      </c>
      <c r="G208" s="66" t="s">
        <v>1291</v>
      </c>
      <c r="H208" s="71">
        <v>525000</v>
      </c>
      <c r="I208" s="71">
        <v>525000</v>
      </c>
      <c r="J208" s="71">
        <v>525000</v>
      </c>
      <c r="K208" s="71">
        <f>525000*2</f>
        <v>1050000</v>
      </c>
      <c r="L208" s="67"/>
    </row>
    <row r="209" spans="1:12" s="45" customFormat="1" ht="25.5" customHeight="1">
      <c r="A209" s="81" t="s">
        <v>140</v>
      </c>
      <c r="B209" s="60" t="s">
        <v>1002</v>
      </c>
      <c r="C209" s="60" t="s">
        <v>1292</v>
      </c>
      <c r="D209" s="60" t="s">
        <v>302</v>
      </c>
      <c r="E209" s="82">
        <v>40219</v>
      </c>
      <c r="F209" s="65" t="s">
        <v>1290</v>
      </c>
      <c r="G209" s="66" t="s">
        <v>1293</v>
      </c>
      <c r="H209" s="71">
        <v>172050</v>
      </c>
      <c r="I209" s="71">
        <v>172050</v>
      </c>
      <c r="J209" s="71">
        <v>172050</v>
      </c>
      <c r="K209" s="71">
        <f>172050*2</f>
        <v>344100</v>
      </c>
      <c r="L209" s="67"/>
    </row>
    <row r="210" spans="1:12" s="45" customFormat="1" ht="25.5" customHeight="1">
      <c r="A210" s="81" t="s">
        <v>141</v>
      </c>
      <c r="B210" s="60" t="s">
        <v>1093</v>
      </c>
      <c r="C210" s="60" t="s">
        <v>1294</v>
      </c>
      <c r="D210" s="60" t="s">
        <v>271</v>
      </c>
      <c r="E210" s="82">
        <v>39416</v>
      </c>
      <c r="F210" s="62">
        <v>40147</v>
      </c>
      <c r="G210" s="60"/>
      <c r="H210" s="84"/>
      <c r="I210" s="71"/>
      <c r="J210" s="71"/>
      <c r="K210" s="71"/>
      <c r="L210" s="67" t="s">
        <v>1295</v>
      </c>
    </row>
    <row r="211" spans="1:12" s="45" customFormat="1" ht="25.5" customHeight="1">
      <c r="A211" s="81" t="s">
        <v>142</v>
      </c>
      <c r="B211" s="60" t="s">
        <v>1093</v>
      </c>
      <c r="C211" s="60" t="s">
        <v>1296</v>
      </c>
      <c r="D211" s="60" t="s">
        <v>271</v>
      </c>
      <c r="E211" s="82">
        <v>39416</v>
      </c>
      <c r="F211" s="62">
        <v>40147</v>
      </c>
      <c r="G211" s="60"/>
      <c r="H211" s="84"/>
      <c r="I211" s="71"/>
      <c r="J211" s="71"/>
      <c r="K211" s="71"/>
      <c r="L211" s="67" t="s">
        <v>1297</v>
      </c>
    </row>
    <row r="212" spans="1:12" s="45" customFormat="1" ht="25.5" customHeight="1">
      <c r="A212" s="81" t="s">
        <v>143</v>
      </c>
      <c r="B212" s="60" t="s">
        <v>1093</v>
      </c>
      <c r="C212" s="60" t="s">
        <v>1298</v>
      </c>
      <c r="D212" s="60" t="s">
        <v>271</v>
      </c>
      <c r="E212" s="82">
        <v>39416</v>
      </c>
      <c r="F212" s="62">
        <v>40147</v>
      </c>
      <c r="G212" s="60"/>
      <c r="H212" s="84"/>
      <c r="I212" s="71"/>
      <c r="J212" s="71"/>
      <c r="K212" s="71"/>
      <c r="L212" s="67" t="s">
        <v>624</v>
      </c>
    </row>
    <row r="213" spans="1:12" s="45" customFormat="1" ht="25.5" customHeight="1">
      <c r="A213" s="81" t="s">
        <v>144</v>
      </c>
      <c r="B213" s="60" t="s">
        <v>1093</v>
      </c>
      <c r="C213" s="60" t="s">
        <v>1298</v>
      </c>
      <c r="D213" s="60" t="s">
        <v>1299</v>
      </c>
      <c r="E213" s="82">
        <v>39416</v>
      </c>
      <c r="F213" s="62" t="s">
        <v>265</v>
      </c>
      <c r="G213" s="60"/>
      <c r="H213" s="84"/>
      <c r="I213" s="71"/>
      <c r="J213" s="71"/>
      <c r="K213" s="71"/>
      <c r="L213" s="67" t="s">
        <v>1300</v>
      </c>
    </row>
    <row r="214" spans="1:12" s="45" customFormat="1" ht="25.5" customHeight="1">
      <c r="A214" s="81" t="s">
        <v>145</v>
      </c>
      <c r="B214" s="60" t="s">
        <v>1301</v>
      </c>
      <c r="C214" s="60" t="s">
        <v>1302</v>
      </c>
      <c r="D214" s="60" t="s">
        <v>1303</v>
      </c>
      <c r="E214" s="82">
        <v>40127</v>
      </c>
      <c r="F214" s="62">
        <v>40939</v>
      </c>
      <c r="G214" s="66" t="s">
        <v>1304</v>
      </c>
      <c r="H214" s="84"/>
      <c r="I214" s="71"/>
      <c r="J214" s="71"/>
      <c r="K214" s="71"/>
      <c r="L214" s="67"/>
    </row>
    <row r="215" spans="1:12" s="45" customFormat="1" ht="25.5" customHeight="1">
      <c r="A215" s="81" t="s">
        <v>146</v>
      </c>
      <c r="B215" s="60" t="s">
        <v>360</v>
      </c>
      <c r="C215" s="60" t="s">
        <v>1305</v>
      </c>
      <c r="D215" s="60" t="s">
        <v>690</v>
      </c>
      <c r="E215" s="82">
        <v>40118</v>
      </c>
      <c r="F215" s="62">
        <v>40359</v>
      </c>
      <c r="G215" s="66"/>
      <c r="H215" s="84"/>
      <c r="I215" s="71"/>
      <c r="J215" s="71"/>
      <c r="K215" s="71"/>
      <c r="L215" s="67"/>
    </row>
    <row r="216" spans="1:12" s="45" customFormat="1" ht="25.5" customHeight="1">
      <c r="A216" s="81" t="s">
        <v>147</v>
      </c>
      <c r="B216" s="60" t="s">
        <v>360</v>
      </c>
      <c r="C216" s="60" t="s">
        <v>1306</v>
      </c>
      <c r="D216" s="60" t="s">
        <v>690</v>
      </c>
      <c r="E216" s="82">
        <v>40118</v>
      </c>
      <c r="F216" s="62">
        <v>40359</v>
      </c>
      <c r="G216" s="66"/>
      <c r="H216" s="84"/>
      <c r="I216" s="71"/>
      <c r="J216" s="71"/>
      <c r="K216" s="71"/>
      <c r="L216" s="67" t="s">
        <v>1307</v>
      </c>
    </row>
    <row r="217" spans="1:12" s="45" customFormat="1" ht="25.5" customHeight="1" thickBot="1">
      <c r="A217" s="81" t="s">
        <v>148</v>
      </c>
      <c r="B217" s="90" t="s">
        <v>656</v>
      </c>
      <c r="C217" s="90" t="s">
        <v>1308</v>
      </c>
      <c r="D217" s="90" t="s">
        <v>1272</v>
      </c>
      <c r="E217" s="91">
        <v>40148</v>
      </c>
      <c r="F217" s="92"/>
      <c r="G217" s="93"/>
      <c r="H217" s="93"/>
      <c r="I217" s="93"/>
      <c r="J217" s="93"/>
      <c r="K217" s="93"/>
      <c r="L217" s="94" t="s">
        <v>624</v>
      </c>
    </row>
    <row r="218" spans="1:12" s="45" customFormat="1" ht="25.5" customHeight="1">
      <c r="A218" s="81" t="s">
        <v>149</v>
      </c>
      <c r="B218" s="60" t="s">
        <v>1270</v>
      </c>
      <c r="C218" s="60" t="s">
        <v>160</v>
      </c>
      <c r="D218" s="60" t="s">
        <v>1260</v>
      </c>
      <c r="E218" s="61">
        <v>40360</v>
      </c>
      <c r="F218" s="62">
        <v>40725</v>
      </c>
      <c r="G218" s="63"/>
      <c r="H218" s="63"/>
      <c r="I218" s="63"/>
      <c r="J218" s="63"/>
      <c r="K218" s="63"/>
      <c r="L218" s="67" t="s">
        <v>624</v>
      </c>
    </row>
    <row r="219" spans="1:12" s="45" customFormat="1" ht="25.5" customHeight="1">
      <c r="A219" s="81" t="s">
        <v>150</v>
      </c>
      <c r="B219" s="60" t="s">
        <v>1270</v>
      </c>
      <c r="C219" s="60" t="s">
        <v>160</v>
      </c>
      <c r="D219" s="60" t="s">
        <v>1260</v>
      </c>
      <c r="E219" s="61">
        <v>40360</v>
      </c>
      <c r="F219" s="62">
        <v>40725</v>
      </c>
      <c r="G219" s="63"/>
      <c r="H219" s="63"/>
      <c r="I219" s="63"/>
      <c r="J219" s="63"/>
      <c r="K219" s="63"/>
      <c r="L219" s="67" t="s">
        <v>624</v>
      </c>
    </row>
    <row r="220" spans="1:12" s="45" customFormat="1" ht="25.5" customHeight="1">
      <c r="A220" s="81" t="s">
        <v>151</v>
      </c>
      <c r="B220" s="60" t="s">
        <v>1270</v>
      </c>
      <c r="C220" s="60" t="s">
        <v>161</v>
      </c>
      <c r="D220" s="60" t="s">
        <v>1260</v>
      </c>
      <c r="E220" s="61">
        <v>40360</v>
      </c>
      <c r="F220" s="62">
        <v>40725</v>
      </c>
      <c r="G220" s="63"/>
      <c r="H220" s="63"/>
      <c r="I220" s="63"/>
      <c r="J220" s="63"/>
      <c r="K220" s="63"/>
      <c r="L220" s="67" t="s">
        <v>624</v>
      </c>
    </row>
    <row r="221" spans="1:12" s="45" customFormat="1" ht="25.5" customHeight="1">
      <c r="A221" s="81" t="s">
        <v>152</v>
      </c>
      <c r="B221" s="60" t="s">
        <v>1270</v>
      </c>
      <c r="C221" s="60" t="s">
        <v>162</v>
      </c>
      <c r="D221" s="60" t="s">
        <v>1260</v>
      </c>
      <c r="E221" s="61">
        <v>40360</v>
      </c>
      <c r="F221" s="62">
        <v>40725</v>
      </c>
      <c r="G221" s="63"/>
      <c r="H221" s="63"/>
      <c r="I221" s="63"/>
      <c r="J221" s="63"/>
      <c r="K221" s="63"/>
      <c r="L221" s="67" t="s">
        <v>624</v>
      </c>
    </row>
    <row r="222" spans="1:12" s="45" customFormat="1" ht="25.5" customHeight="1">
      <c r="A222" s="81" t="s">
        <v>153</v>
      </c>
      <c r="B222" s="60" t="s">
        <v>1270</v>
      </c>
      <c r="C222" s="60" t="s">
        <v>163</v>
      </c>
      <c r="D222" s="60" t="s">
        <v>1260</v>
      </c>
      <c r="E222" s="61">
        <v>40360</v>
      </c>
      <c r="F222" s="62">
        <v>40725</v>
      </c>
      <c r="G222" s="63"/>
      <c r="H222" s="63"/>
      <c r="I222" s="63"/>
      <c r="J222" s="63"/>
      <c r="K222" s="63"/>
      <c r="L222" s="67" t="s">
        <v>624</v>
      </c>
    </row>
    <row r="223" spans="1:12" s="45" customFormat="1" ht="25.5" customHeight="1">
      <c r="A223" s="81" t="s">
        <v>154</v>
      </c>
      <c r="B223" s="60" t="s">
        <v>1270</v>
      </c>
      <c r="C223" s="60" t="s">
        <v>163</v>
      </c>
      <c r="D223" s="60" t="s">
        <v>1260</v>
      </c>
      <c r="E223" s="61">
        <v>40360</v>
      </c>
      <c r="F223" s="62">
        <v>40725</v>
      </c>
      <c r="G223" s="63"/>
      <c r="H223" s="63"/>
      <c r="I223" s="63"/>
      <c r="J223" s="63"/>
      <c r="K223" s="63"/>
      <c r="L223" s="67" t="s">
        <v>624</v>
      </c>
    </row>
    <row r="224" spans="1:12" s="45" customFormat="1" ht="25.5" customHeight="1">
      <c r="A224" s="81" t="s">
        <v>155</v>
      </c>
      <c r="B224" s="60" t="s">
        <v>1270</v>
      </c>
      <c r="C224" s="60" t="s">
        <v>165</v>
      </c>
      <c r="D224" s="60" t="s">
        <v>1260</v>
      </c>
      <c r="E224" s="61">
        <v>40360</v>
      </c>
      <c r="F224" s="62">
        <v>40725</v>
      </c>
      <c r="G224" s="63"/>
      <c r="H224" s="63"/>
      <c r="I224" s="63"/>
      <c r="J224" s="63"/>
      <c r="K224" s="63"/>
      <c r="L224" s="67" t="s">
        <v>624</v>
      </c>
    </row>
    <row r="225" spans="1:12" s="45" customFormat="1" ht="25.5" customHeight="1">
      <c r="A225" s="81" t="s">
        <v>156</v>
      </c>
      <c r="B225" s="60" t="s">
        <v>1270</v>
      </c>
      <c r="C225" s="60" t="s">
        <v>1266</v>
      </c>
      <c r="D225" s="60" t="s">
        <v>1260</v>
      </c>
      <c r="E225" s="61">
        <v>40360</v>
      </c>
      <c r="F225" s="62">
        <v>40725</v>
      </c>
      <c r="G225" s="63"/>
      <c r="H225" s="63"/>
      <c r="I225" s="63"/>
      <c r="J225" s="63"/>
      <c r="K225" s="63"/>
      <c r="L225" s="67" t="s">
        <v>624</v>
      </c>
    </row>
    <row r="226" spans="1:12" s="45" customFormat="1" ht="25.5" customHeight="1">
      <c r="A226" s="81" t="s">
        <v>157</v>
      </c>
      <c r="B226" s="60" t="s">
        <v>1270</v>
      </c>
      <c r="C226" s="60" t="s">
        <v>1267</v>
      </c>
      <c r="D226" s="60" t="s">
        <v>1260</v>
      </c>
      <c r="E226" s="61">
        <v>40360</v>
      </c>
      <c r="F226" s="62">
        <v>40725</v>
      </c>
      <c r="G226" s="63"/>
      <c r="H226" s="63"/>
      <c r="I226" s="63"/>
      <c r="J226" s="63"/>
      <c r="K226" s="63"/>
      <c r="L226" s="67" t="s">
        <v>624</v>
      </c>
    </row>
    <row r="227" spans="1:12" s="45" customFormat="1" ht="25.5" customHeight="1">
      <c r="A227" s="81" t="s">
        <v>158</v>
      </c>
      <c r="B227" s="60" t="s">
        <v>1270</v>
      </c>
      <c r="C227" s="60" t="s">
        <v>164</v>
      </c>
      <c r="D227" s="60" t="s">
        <v>1260</v>
      </c>
      <c r="E227" s="61">
        <v>40360</v>
      </c>
      <c r="F227" s="62">
        <v>40725</v>
      </c>
      <c r="G227" s="63"/>
      <c r="H227" s="63"/>
      <c r="I227" s="63"/>
      <c r="J227" s="63"/>
      <c r="K227" s="63"/>
      <c r="L227" s="67" t="s">
        <v>624</v>
      </c>
    </row>
    <row r="228" spans="1:12" s="45" customFormat="1" ht="25.5" customHeight="1" thickBot="1">
      <c r="A228" s="81" t="s">
        <v>159</v>
      </c>
      <c r="B228" s="60" t="s">
        <v>1270</v>
      </c>
      <c r="C228" s="60" t="s">
        <v>1269</v>
      </c>
      <c r="D228" s="60" t="s">
        <v>1260</v>
      </c>
      <c r="E228" s="61">
        <v>40360</v>
      </c>
      <c r="F228" s="62">
        <v>40725</v>
      </c>
      <c r="G228" s="63"/>
      <c r="H228" s="63"/>
      <c r="I228" s="63"/>
      <c r="J228" s="63"/>
      <c r="K228" s="63"/>
      <c r="L228" s="67" t="s">
        <v>624</v>
      </c>
    </row>
    <row r="229" spans="1:12" s="45" customFormat="1" ht="25.5" customHeight="1" thickBot="1">
      <c r="A229" s="246" t="s">
        <v>887</v>
      </c>
      <c r="B229" s="252"/>
      <c r="C229" s="252"/>
      <c r="D229" s="252"/>
      <c r="E229" s="252"/>
      <c r="F229" s="252"/>
      <c r="G229" s="252"/>
      <c r="H229" s="252"/>
      <c r="I229" s="252"/>
      <c r="J229" s="252"/>
      <c r="K229" s="252"/>
      <c r="L229" s="253"/>
    </row>
    <row r="230" spans="1:12" s="45" customFormat="1" ht="51.75" customHeight="1">
      <c r="A230" s="95">
        <v>1</v>
      </c>
      <c r="B230" s="88" t="s">
        <v>541</v>
      </c>
      <c r="C230" s="60" t="s">
        <v>889</v>
      </c>
      <c r="D230" s="60" t="s">
        <v>888</v>
      </c>
      <c r="E230" s="96">
        <v>38947</v>
      </c>
      <c r="F230" s="85" t="s">
        <v>890</v>
      </c>
      <c r="G230" s="71">
        <v>4250000</v>
      </c>
      <c r="H230" s="72"/>
      <c r="I230" s="72"/>
      <c r="J230" s="72"/>
      <c r="K230" s="97"/>
      <c r="L230" s="73"/>
    </row>
    <row r="231" spans="1:12" s="45" customFormat="1" ht="51.75" customHeight="1">
      <c r="A231" s="98">
        <v>2</v>
      </c>
      <c r="B231" s="88" t="s">
        <v>893</v>
      </c>
      <c r="C231" s="60" t="s">
        <v>891</v>
      </c>
      <c r="D231" s="60" t="s">
        <v>892</v>
      </c>
      <c r="E231" s="96">
        <v>38947</v>
      </c>
      <c r="F231" s="83" t="s">
        <v>890</v>
      </c>
      <c r="G231" s="71">
        <v>2997000</v>
      </c>
      <c r="H231" s="72"/>
      <c r="I231" s="72"/>
      <c r="J231" s="72"/>
      <c r="K231" s="97"/>
      <c r="L231" s="64"/>
    </row>
    <row r="232" spans="1:12" s="45" customFormat="1" ht="51.75" customHeight="1">
      <c r="A232" s="95">
        <v>3</v>
      </c>
      <c r="B232" s="88" t="s">
        <v>1049</v>
      </c>
      <c r="C232" s="88" t="s">
        <v>1050</v>
      </c>
      <c r="D232" s="60" t="s">
        <v>1051</v>
      </c>
      <c r="E232" s="61">
        <v>39264</v>
      </c>
      <c r="F232" s="99" t="s">
        <v>890</v>
      </c>
      <c r="G232" s="71">
        <v>10878054</v>
      </c>
      <c r="H232" s="72">
        <v>3984530</v>
      </c>
      <c r="I232" s="72">
        <v>2908994</v>
      </c>
      <c r="J232" s="72"/>
      <c r="K232" s="97"/>
      <c r="L232" s="64"/>
    </row>
    <row r="233" spans="1:12" s="45" customFormat="1" ht="51.75" customHeight="1">
      <c r="A233" s="98">
        <v>4</v>
      </c>
      <c r="B233" s="88" t="s">
        <v>1052</v>
      </c>
      <c r="C233" s="88" t="s">
        <v>1053</v>
      </c>
      <c r="D233" s="60" t="s">
        <v>892</v>
      </c>
      <c r="E233" s="61">
        <v>39326</v>
      </c>
      <c r="F233" s="99" t="s">
        <v>1054</v>
      </c>
      <c r="G233" s="71">
        <v>6156590</v>
      </c>
      <c r="H233" s="72">
        <v>1848836</v>
      </c>
      <c r="I233" s="72">
        <v>1848836</v>
      </c>
      <c r="J233" s="72">
        <v>610082</v>
      </c>
      <c r="K233" s="97"/>
      <c r="L233" s="64"/>
    </row>
    <row r="234" spans="1:12" s="45" customFormat="1" ht="51.75" customHeight="1">
      <c r="A234" s="95">
        <v>5</v>
      </c>
      <c r="B234" s="60" t="s">
        <v>196</v>
      </c>
      <c r="C234" s="60" t="s">
        <v>896</v>
      </c>
      <c r="D234" s="60" t="s">
        <v>1055</v>
      </c>
      <c r="E234" s="61">
        <v>40360</v>
      </c>
      <c r="F234" s="62">
        <v>40725</v>
      </c>
      <c r="G234" s="66"/>
      <c r="H234" s="70"/>
      <c r="I234" s="70"/>
      <c r="J234" s="70"/>
      <c r="K234" s="70"/>
      <c r="L234" s="64"/>
    </row>
    <row r="235" spans="1:12" s="45" customFormat="1" ht="25.5" customHeight="1">
      <c r="A235" s="98">
        <v>6</v>
      </c>
      <c r="B235" s="100" t="s">
        <v>637</v>
      </c>
      <c r="C235" s="60" t="s">
        <v>894</v>
      </c>
      <c r="D235" s="60" t="s">
        <v>895</v>
      </c>
      <c r="E235" s="61">
        <v>39882</v>
      </c>
      <c r="F235" s="65" t="s">
        <v>265</v>
      </c>
      <c r="G235" s="63"/>
      <c r="H235" s="70"/>
      <c r="I235" s="70"/>
      <c r="J235" s="70"/>
      <c r="K235" s="70"/>
      <c r="L235" s="64" t="s">
        <v>490</v>
      </c>
    </row>
    <row r="236" spans="1:12" s="45" customFormat="1" ht="25.5" customHeight="1">
      <c r="A236" s="95">
        <v>7</v>
      </c>
      <c r="B236" s="101" t="s">
        <v>677</v>
      </c>
      <c r="C236" s="101" t="s">
        <v>1056</v>
      </c>
      <c r="D236" s="101" t="s">
        <v>1057</v>
      </c>
      <c r="E236" s="102">
        <v>39330</v>
      </c>
      <c r="F236" s="103" t="s">
        <v>265</v>
      </c>
      <c r="G236" s="104"/>
      <c r="H236" s="105"/>
      <c r="I236" s="105"/>
      <c r="J236" s="105"/>
      <c r="K236" s="105"/>
      <c r="L236" s="106" t="s">
        <v>897</v>
      </c>
    </row>
    <row r="237" spans="1:12" s="45" customFormat="1" ht="25.5" customHeight="1">
      <c r="A237" s="98">
        <v>8</v>
      </c>
      <c r="B237" s="101" t="s">
        <v>203</v>
      </c>
      <c r="C237" s="101" t="s">
        <v>1056</v>
      </c>
      <c r="D237" s="101" t="s">
        <v>1057</v>
      </c>
      <c r="E237" s="102">
        <v>40364</v>
      </c>
      <c r="F237" s="103" t="s">
        <v>265</v>
      </c>
      <c r="G237" s="104"/>
      <c r="H237" s="105"/>
      <c r="I237" s="105"/>
      <c r="J237" s="105"/>
      <c r="K237" s="105"/>
      <c r="L237" s="106" t="s">
        <v>897</v>
      </c>
    </row>
    <row r="238" spans="1:12" s="45" customFormat="1" ht="25.5" customHeight="1">
      <c r="A238" s="95">
        <v>9</v>
      </c>
      <c r="B238" s="60" t="s">
        <v>1002</v>
      </c>
      <c r="C238" s="60" t="s">
        <v>1058</v>
      </c>
      <c r="D238" s="60" t="s">
        <v>1059</v>
      </c>
      <c r="E238" s="61">
        <v>38553</v>
      </c>
      <c r="F238" s="65" t="s">
        <v>265</v>
      </c>
      <c r="G238" s="108"/>
      <c r="H238" s="72"/>
      <c r="I238" s="72"/>
      <c r="J238" s="72"/>
      <c r="K238" s="72"/>
      <c r="L238" s="106" t="s">
        <v>1060</v>
      </c>
    </row>
    <row r="239" spans="1:12" s="45" customFormat="1" ht="25.5" customHeight="1">
      <c r="A239" s="98">
        <v>10</v>
      </c>
      <c r="B239" s="60" t="s">
        <v>204</v>
      </c>
      <c r="C239" s="60" t="s">
        <v>1061</v>
      </c>
      <c r="D239" s="60" t="s">
        <v>1062</v>
      </c>
      <c r="E239" s="82">
        <v>39416</v>
      </c>
      <c r="F239" s="83">
        <v>40877</v>
      </c>
      <c r="G239" s="109"/>
      <c r="H239" s="72"/>
      <c r="I239" s="72"/>
      <c r="J239" s="72"/>
      <c r="K239" s="72"/>
      <c r="L239" s="110" t="s">
        <v>1063</v>
      </c>
    </row>
    <row r="240" spans="1:12" s="45" customFormat="1" ht="52.5" customHeight="1">
      <c r="A240" s="95">
        <v>11</v>
      </c>
      <c r="B240" s="60" t="s">
        <v>1064</v>
      </c>
      <c r="C240" s="60" t="s">
        <v>205</v>
      </c>
      <c r="D240" s="60" t="s">
        <v>271</v>
      </c>
      <c r="E240" s="111">
        <v>38604</v>
      </c>
      <c r="F240" s="112" t="s">
        <v>265</v>
      </c>
      <c r="G240" s="109"/>
      <c r="H240" s="72"/>
      <c r="I240" s="72"/>
      <c r="J240" s="72"/>
      <c r="K240" s="72"/>
      <c r="L240" s="106" t="s">
        <v>898</v>
      </c>
    </row>
    <row r="241" spans="1:12" s="45" customFormat="1" ht="25.5" customHeight="1">
      <c r="A241" s="98">
        <v>12</v>
      </c>
      <c r="B241" s="60" t="s">
        <v>1065</v>
      </c>
      <c r="C241" s="60" t="s">
        <v>899</v>
      </c>
      <c r="D241" s="60" t="s">
        <v>271</v>
      </c>
      <c r="E241" s="111">
        <v>39350</v>
      </c>
      <c r="F241" s="112" t="s">
        <v>265</v>
      </c>
      <c r="G241" s="109"/>
      <c r="H241" s="72"/>
      <c r="I241" s="72"/>
      <c r="J241" s="72"/>
      <c r="K241" s="72"/>
      <c r="L241" s="113" t="s">
        <v>898</v>
      </c>
    </row>
    <row r="242" spans="1:12" s="45" customFormat="1" ht="25.5" customHeight="1">
      <c r="A242" s="95">
        <v>13</v>
      </c>
      <c r="B242" s="60" t="s">
        <v>1066</v>
      </c>
      <c r="C242" s="60" t="s">
        <v>1067</v>
      </c>
      <c r="D242" s="60" t="s">
        <v>432</v>
      </c>
      <c r="E242" s="111">
        <v>39264</v>
      </c>
      <c r="F242" s="112" t="s">
        <v>265</v>
      </c>
      <c r="G242" s="109"/>
      <c r="H242" s="72"/>
      <c r="I242" s="72"/>
      <c r="J242" s="72"/>
      <c r="K242" s="72"/>
      <c r="L242" s="64" t="s">
        <v>490</v>
      </c>
    </row>
    <row r="243" spans="1:12" s="45" customFormat="1" ht="25.5" customHeight="1">
      <c r="A243" s="98">
        <v>14</v>
      </c>
      <c r="B243" s="60" t="s">
        <v>1068</v>
      </c>
      <c r="C243" s="60" t="s">
        <v>1069</v>
      </c>
      <c r="D243" s="60" t="s">
        <v>1070</v>
      </c>
      <c r="E243" s="111">
        <v>38604</v>
      </c>
      <c r="F243" s="114">
        <v>40430</v>
      </c>
      <c r="G243" s="109"/>
      <c r="H243" s="72"/>
      <c r="I243" s="72"/>
      <c r="J243" s="72"/>
      <c r="K243" s="72"/>
      <c r="L243" s="64" t="s">
        <v>1071</v>
      </c>
    </row>
    <row r="244" spans="1:12" s="45" customFormat="1" ht="25.5" customHeight="1">
      <c r="A244" s="95">
        <v>15</v>
      </c>
      <c r="B244" s="60" t="s">
        <v>1072</v>
      </c>
      <c r="C244" s="60" t="s">
        <v>1073</v>
      </c>
      <c r="D244" s="60" t="s">
        <v>484</v>
      </c>
      <c r="E244" s="111">
        <v>38789</v>
      </c>
      <c r="F244" s="112" t="s">
        <v>265</v>
      </c>
      <c r="G244" s="109"/>
      <c r="H244" s="72"/>
      <c r="I244" s="72"/>
      <c r="J244" s="72"/>
      <c r="K244" s="72"/>
      <c r="L244" s="113" t="s">
        <v>898</v>
      </c>
    </row>
    <row r="245" spans="1:12" s="45" customFormat="1" ht="25.5" customHeight="1">
      <c r="A245" s="98">
        <v>16</v>
      </c>
      <c r="B245" s="60" t="s">
        <v>1074</v>
      </c>
      <c r="C245" s="60" t="s">
        <v>1075</v>
      </c>
      <c r="D245" s="60" t="s">
        <v>390</v>
      </c>
      <c r="E245" s="111">
        <v>37991</v>
      </c>
      <c r="F245" s="112" t="s">
        <v>265</v>
      </c>
      <c r="G245" s="109"/>
      <c r="H245" s="72"/>
      <c r="I245" s="72"/>
      <c r="J245" s="72"/>
      <c r="K245" s="72"/>
      <c r="L245" s="109"/>
    </row>
    <row r="246" spans="1:12" s="45" customFormat="1" ht="25.5" customHeight="1">
      <c r="A246" s="95">
        <v>17</v>
      </c>
      <c r="B246" s="60" t="s">
        <v>1076</v>
      </c>
      <c r="C246" s="60" t="s">
        <v>1077</v>
      </c>
      <c r="D246" s="60" t="s">
        <v>390</v>
      </c>
      <c r="E246" s="111">
        <v>38628</v>
      </c>
      <c r="F246" s="112" t="s">
        <v>265</v>
      </c>
      <c r="G246" s="109"/>
      <c r="H246" s="72"/>
      <c r="I246" s="72"/>
      <c r="J246" s="72"/>
      <c r="K246" s="72"/>
      <c r="L246" s="64" t="s">
        <v>490</v>
      </c>
    </row>
    <row r="247" spans="1:12" s="45" customFormat="1" ht="25.5" customHeight="1" thickBot="1">
      <c r="A247" s="98">
        <v>18</v>
      </c>
      <c r="B247" s="60" t="s">
        <v>1005</v>
      </c>
      <c r="C247" s="60" t="s">
        <v>1078</v>
      </c>
      <c r="D247" s="60" t="s">
        <v>390</v>
      </c>
      <c r="E247" s="111">
        <v>39336</v>
      </c>
      <c r="F247" s="112" t="s">
        <v>265</v>
      </c>
      <c r="G247" s="109"/>
      <c r="H247" s="72"/>
      <c r="I247" s="72"/>
      <c r="J247" s="72"/>
      <c r="K247" s="72"/>
      <c r="L247" s="64" t="s">
        <v>490</v>
      </c>
    </row>
    <row r="248" spans="1:12" s="45" customFormat="1" ht="25.5" customHeight="1" thickBot="1">
      <c r="A248" s="246" t="s">
        <v>263</v>
      </c>
      <c r="B248" s="247"/>
      <c r="C248" s="247"/>
      <c r="D248" s="247"/>
      <c r="E248" s="247"/>
      <c r="F248" s="247"/>
      <c r="G248" s="247"/>
      <c r="H248" s="247"/>
      <c r="I248" s="247"/>
      <c r="J248" s="247"/>
      <c r="K248" s="247"/>
      <c r="L248" s="248"/>
    </row>
    <row r="249" spans="1:12" s="45" customFormat="1" ht="25.5" customHeight="1">
      <c r="A249" s="115">
        <v>1</v>
      </c>
      <c r="B249" s="116" t="s">
        <v>1022</v>
      </c>
      <c r="C249" s="117" t="s">
        <v>1023</v>
      </c>
      <c r="D249" s="117"/>
      <c r="E249" s="118">
        <v>38803</v>
      </c>
      <c r="F249" s="119">
        <v>40264</v>
      </c>
      <c r="G249" s="120">
        <v>114268968</v>
      </c>
      <c r="H249" s="121">
        <v>24646248</v>
      </c>
      <c r="I249" s="121"/>
      <c r="J249" s="121"/>
      <c r="K249" s="122"/>
      <c r="L249" s="123" t="s">
        <v>1024</v>
      </c>
    </row>
    <row r="250" spans="1:12" s="45" customFormat="1" ht="25.5" customHeight="1">
      <c r="A250" s="115">
        <v>2</v>
      </c>
      <c r="B250" s="117" t="s">
        <v>1025</v>
      </c>
      <c r="C250" s="116" t="s">
        <v>1026</v>
      </c>
      <c r="D250" s="116"/>
      <c r="E250" s="118">
        <v>39626</v>
      </c>
      <c r="F250" s="119">
        <v>40356</v>
      </c>
      <c r="G250" s="124">
        <v>766634996</v>
      </c>
      <c r="H250" s="125">
        <v>383717498</v>
      </c>
      <c r="I250" s="125"/>
      <c r="J250" s="125"/>
      <c r="K250" s="126"/>
      <c r="L250" s="123"/>
    </row>
    <row r="251" spans="1:12" s="45" customFormat="1" ht="25.5" customHeight="1">
      <c r="A251" s="115">
        <v>3</v>
      </c>
      <c r="B251" s="117" t="s">
        <v>1027</v>
      </c>
      <c r="C251" s="116" t="s">
        <v>1026</v>
      </c>
      <c r="D251" s="117"/>
      <c r="E251" s="118">
        <v>39626</v>
      </c>
      <c r="F251" s="119">
        <v>40356</v>
      </c>
      <c r="G251" s="124">
        <v>370123436</v>
      </c>
      <c r="H251" s="125">
        <v>185061718</v>
      </c>
      <c r="I251" s="125"/>
      <c r="J251" s="125"/>
      <c r="K251" s="126"/>
      <c r="L251" s="123"/>
    </row>
    <row r="252" spans="1:12" s="45" customFormat="1" ht="25.5" customHeight="1">
      <c r="A252" s="115">
        <v>4</v>
      </c>
      <c r="B252" s="117" t="s">
        <v>1028</v>
      </c>
      <c r="C252" s="116" t="s">
        <v>1026</v>
      </c>
      <c r="D252" s="117"/>
      <c r="E252" s="118">
        <v>39626</v>
      </c>
      <c r="F252" s="119">
        <v>40356</v>
      </c>
      <c r="G252" s="124">
        <v>372753522</v>
      </c>
      <c r="H252" s="125">
        <v>186376761</v>
      </c>
      <c r="I252" s="125"/>
      <c r="J252" s="125"/>
      <c r="K252" s="126"/>
      <c r="L252" s="123"/>
    </row>
    <row r="253" spans="1:12" s="45" customFormat="1" ht="25.5" customHeight="1">
      <c r="A253" s="115">
        <v>5</v>
      </c>
      <c r="B253" s="117" t="s">
        <v>166</v>
      </c>
      <c r="C253" s="117" t="s">
        <v>809</v>
      </c>
      <c r="D253" s="117"/>
      <c r="E253" s="118">
        <v>39630</v>
      </c>
      <c r="F253" s="119">
        <v>41456</v>
      </c>
      <c r="G253" s="120">
        <v>332784835</v>
      </c>
      <c r="H253" s="125">
        <v>66556967</v>
      </c>
      <c r="I253" s="125">
        <v>66556967</v>
      </c>
      <c r="J253" s="125">
        <v>66556967</v>
      </c>
      <c r="K253" s="126">
        <v>66556967</v>
      </c>
      <c r="L253" s="123"/>
    </row>
    <row r="254" spans="1:12" s="45" customFormat="1" ht="25.5" customHeight="1">
      <c r="A254" s="115">
        <v>6</v>
      </c>
      <c r="B254" s="117" t="s">
        <v>810</v>
      </c>
      <c r="C254" s="117" t="s">
        <v>809</v>
      </c>
      <c r="D254" s="117"/>
      <c r="E254" s="118">
        <v>39630</v>
      </c>
      <c r="F254" s="119">
        <v>41456</v>
      </c>
      <c r="G254" s="120">
        <v>71070900</v>
      </c>
      <c r="H254" s="125">
        <v>14214180</v>
      </c>
      <c r="I254" s="125">
        <v>14214180</v>
      </c>
      <c r="J254" s="125">
        <v>14214180</v>
      </c>
      <c r="K254" s="126">
        <v>14214180</v>
      </c>
      <c r="L254" s="123"/>
    </row>
    <row r="255" spans="1:12" s="45" customFormat="1" ht="25.5" customHeight="1">
      <c r="A255" s="115">
        <v>7</v>
      </c>
      <c r="B255" s="117" t="s">
        <v>811</v>
      </c>
      <c r="C255" s="117" t="s">
        <v>809</v>
      </c>
      <c r="D255" s="117"/>
      <c r="E255" s="118">
        <v>39630</v>
      </c>
      <c r="F255" s="119">
        <v>41456</v>
      </c>
      <c r="G255" s="120">
        <v>79140370</v>
      </c>
      <c r="H255" s="125">
        <v>15828074</v>
      </c>
      <c r="I255" s="125">
        <v>15828074</v>
      </c>
      <c r="J255" s="125">
        <v>15828074</v>
      </c>
      <c r="K255" s="126">
        <v>15828074</v>
      </c>
      <c r="L255" s="123"/>
    </row>
    <row r="256" spans="1:12" s="45" customFormat="1" ht="25.5" customHeight="1">
      <c r="A256" s="115">
        <v>8</v>
      </c>
      <c r="B256" s="117" t="s">
        <v>812</v>
      </c>
      <c r="C256" s="117" t="s">
        <v>809</v>
      </c>
      <c r="D256" s="117"/>
      <c r="E256" s="118">
        <v>39630</v>
      </c>
      <c r="F256" s="119">
        <v>41456</v>
      </c>
      <c r="G256" s="120">
        <v>279923800</v>
      </c>
      <c r="H256" s="125">
        <v>55984760</v>
      </c>
      <c r="I256" s="125">
        <v>55984760</v>
      </c>
      <c r="J256" s="125">
        <v>55984760</v>
      </c>
      <c r="K256" s="126">
        <v>55984760</v>
      </c>
      <c r="L256" s="123"/>
    </row>
    <row r="257" spans="1:12" s="45" customFormat="1" ht="25.5" customHeight="1">
      <c r="A257" s="127" t="s">
        <v>254</v>
      </c>
      <c r="B257" s="128" t="s">
        <v>317</v>
      </c>
      <c r="C257" s="128" t="s">
        <v>1029</v>
      </c>
      <c r="D257" s="128"/>
      <c r="E257" s="129">
        <v>36633</v>
      </c>
      <c r="F257" s="130" t="s">
        <v>784</v>
      </c>
      <c r="G257" s="131"/>
      <c r="H257" s="132">
        <v>6508664.4</v>
      </c>
      <c r="I257" s="132">
        <v>6834097.620000001</v>
      </c>
      <c r="J257" s="132">
        <v>7175802.501000001</v>
      </c>
      <c r="K257" s="133">
        <v>7534592.626050001</v>
      </c>
      <c r="L257" s="123"/>
    </row>
    <row r="258" spans="1:12" s="45" customFormat="1" ht="25.5" customHeight="1">
      <c r="A258" s="134" t="s">
        <v>256</v>
      </c>
      <c r="B258" s="60" t="s">
        <v>1030</v>
      </c>
      <c r="C258" s="117" t="s">
        <v>1031</v>
      </c>
      <c r="D258" s="60"/>
      <c r="E258" s="82">
        <v>40056</v>
      </c>
      <c r="F258" s="83">
        <v>40786</v>
      </c>
      <c r="G258" s="120">
        <v>11486833</v>
      </c>
      <c r="H258" s="135">
        <v>5743417</v>
      </c>
      <c r="I258" s="135">
        <v>3828944</v>
      </c>
      <c r="J258" s="135"/>
      <c r="K258" s="136"/>
      <c r="L258" s="84"/>
    </row>
    <row r="259" spans="1:12" s="45" customFormat="1" ht="25.5" customHeight="1">
      <c r="A259" s="134" t="s">
        <v>257</v>
      </c>
      <c r="B259" s="60" t="s">
        <v>1032</v>
      </c>
      <c r="C259" s="60" t="s">
        <v>1033</v>
      </c>
      <c r="D259" s="60"/>
      <c r="E259" s="82">
        <v>39994</v>
      </c>
      <c r="F259" s="83">
        <v>40359</v>
      </c>
      <c r="G259" s="137">
        <v>9187886</v>
      </c>
      <c r="H259" s="135">
        <v>4593943</v>
      </c>
      <c r="I259" s="135"/>
      <c r="J259" s="135"/>
      <c r="K259" s="136"/>
      <c r="L259" s="84"/>
    </row>
    <row r="260" spans="1:12" s="45" customFormat="1" ht="25.5" customHeight="1">
      <c r="A260" s="134" t="s">
        <v>258</v>
      </c>
      <c r="B260" s="86"/>
      <c r="C260" s="60" t="s">
        <v>1034</v>
      </c>
      <c r="D260" s="60"/>
      <c r="E260" s="82"/>
      <c r="F260" s="83"/>
      <c r="G260" s="137">
        <v>165000000</v>
      </c>
      <c r="H260" s="135">
        <v>145000000</v>
      </c>
      <c r="I260" s="135">
        <v>160000000</v>
      </c>
      <c r="J260" s="135">
        <v>160000000</v>
      </c>
      <c r="K260" s="135">
        <v>160000000</v>
      </c>
      <c r="L260" s="84"/>
    </row>
    <row r="261" spans="1:12" s="45" customFormat="1" ht="25.5" customHeight="1">
      <c r="A261" s="134" t="s">
        <v>259</v>
      </c>
      <c r="B261" s="86"/>
      <c r="C261" s="60" t="s">
        <v>1034</v>
      </c>
      <c r="D261" s="60"/>
      <c r="E261" s="82"/>
      <c r="F261" s="83"/>
      <c r="G261" s="137">
        <v>455980.8</v>
      </c>
      <c r="H261" s="135">
        <v>478780</v>
      </c>
      <c r="I261" s="135">
        <v>502719.2</v>
      </c>
      <c r="J261" s="135">
        <v>527854.4</v>
      </c>
      <c r="K261" s="136">
        <v>554247.2</v>
      </c>
      <c r="L261" s="84"/>
    </row>
    <row r="262" spans="1:12" s="45" customFormat="1" ht="25.5" customHeight="1">
      <c r="A262" s="134" t="s">
        <v>260</v>
      </c>
      <c r="B262" s="86"/>
      <c r="C262" s="60" t="s">
        <v>1035</v>
      </c>
      <c r="D262" s="60"/>
      <c r="E262" s="82"/>
      <c r="F262" s="83"/>
      <c r="G262" s="137">
        <v>180000000</v>
      </c>
      <c r="H262" s="137">
        <v>180000000</v>
      </c>
      <c r="I262" s="135">
        <v>190000000</v>
      </c>
      <c r="J262" s="135">
        <v>200000000</v>
      </c>
      <c r="K262" s="135">
        <v>200000000</v>
      </c>
      <c r="L262" s="84"/>
    </row>
    <row r="263" spans="1:12" s="45" customFormat="1" ht="25.5" customHeight="1">
      <c r="A263" s="134" t="s">
        <v>261</v>
      </c>
      <c r="B263" s="86"/>
      <c r="C263" s="60" t="s">
        <v>1036</v>
      </c>
      <c r="D263" s="60"/>
      <c r="E263" s="82"/>
      <c r="F263" s="83"/>
      <c r="G263" s="137">
        <v>1239716.8</v>
      </c>
      <c r="H263" s="135">
        <v>1301702.4</v>
      </c>
      <c r="I263" s="135">
        <v>1366788</v>
      </c>
      <c r="J263" s="135">
        <v>1435127.2</v>
      </c>
      <c r="K263" s="136">
        <v>1506883.2</v>
      </c>
      <c r="L263" s="84"/>
    </row>
    <row r="264" spans="1:12" s="45" customFormat="1" ht="25.5" customHeight="1" thickBot="1">
      <c r="A264" s="134" t="s">
        <v>262</v>
      </c>
      <c r="B264" s="86"/>
      <c r="C264" s="60" t="s">
        <v>1037</v>
      </c>
      <c r="D264" s="60"/>
      <c r="E264" s="82"/>
      <c r="F264" s="83"/>
      <c r="G264" s="137">
        <v>82000000</v>
      </c>
      <c r="H264" s="135">
        <v>90000000</v>
      </c>
      <c r="I264" s="135">
        <v>95000000</v>
      </c>
      <c r="J264" s="135">
        <v>100000000</v>
      </c>
      <c r="K264" s="136">
        <v>100000000</v>
      </c>
      <c r="L264" s="84"/>
    </row>
    <row r="265" spans="1:12" s="45" customFormat="1" ht="25.5" customHeight="1" thickBot="1">
      <c r="A265" s="246" t="s">
        <v>264</v>
      </c>
      <c r="B265" s="247"/>
      <c r="C265" s="247"/>
      <c r="D265" s="247"/>
      <c r="E265" s="247"/>
      <c r="F265" s="247"/>
      <c r="G265" s="247"/>
      <c r="H265" s="247"/>
      <c r="I265" s="247"/>
      <c r="J265" s="247"/>
      <c r="K265" s="247"/>
      <c r="L265" s="248"/>
    </row>
    <row r="266" spans="1:12" s="45" customFormat="1" ht="25.5" customHeight="1">
      <c r="A266" s="210" t="s">
        <v>244</v>
      </c>
      <c r="B266" s="211" t="s">
        <v>167</v>
      </c>
      <c r="C266" s="211" t="s">
        <v>813</v>
      </c>
      <c r="D266" s="211" t="s">
        <v>390</v>
      </c>
      <c r="E266" s="4">
        <v>40147</v>
      </c>
      <c r="F266" s="4">
        <v>40877</v>
      </c>
      <c r="G266" s="9" t="s">
        <v>814</v>
      </c>
      <c r="H266" s="212"/>
      <c r="I266" s="212"/>
      <c r="J266" s="212"/>
      <c r="K266" s="212"/>
      <c r="L266" s="213"/>
    </row>
    <row r="267" spans="1:12" s="45" customFormat="1" ht="25.5" customHeight="1">
      <c r="A267" s="214" t="s">
        <v>246</v>
      </c>
      <c r="B267" s="2" t="s">
        <v>815</v>
      </c>
      <c r="C267" s="2" t="s">
        <v>816</v>
      </c>
      <c r="D267" s="2" t="s">
        <v>652</v>
      </c>
      <c r="E267" s="5">
        <v>39239</v>
      </c>
      <c r="F267" s="6" t="s">
        <v>265</v>
      </c>
      <c r="G267" s="3" t="s">
        <v>814</v>
      </c>
      <c r="H267" s="21"/>
      <c r="I267" s="21"/>
      <c r="J267" s="21"/>
      <c r="K267" s="21"/>
      <c r="L267" s="215"/>
    </row>
    <row r="268" spans="1:12" s="45" customFormat="1" ht="25.5" customHeight="1">
      <c r="A268" s="214" t="s">
        <v>247</v>
      </c>
      <c r="B268" s="2" t="s">
        <v>817</v>
      </c>
      <c r="C268" s="2" t="s">
        <v>818</v>
      </c>
      <c r="D268" s="2" t="s">
        <v>271</v>
      </c>
      <c r="E268" s="5">
        <v>39244</v>
      </c>
      <c r="F268" s="5" t="s">
        <v>265</v>
      </c>
      <c r="G268" s="3" t="s">
        <v>814</v>
      </c>
      <c r="H268" s="21"/>
      <c r="I268" s="21"/>
      <c r="J268" s="21"/>
      <c r="K268" s="21"/>
      <c r="L268" s="215"/>
    </row>
    <row r="269" spans="1:12" s="45" customFormat="1" ht="25.5" customHeight="1">
      <c r="A269" s="214" t="s">
        <v>248</v>
      </c>
      <c r="B269" s="2" t="s">
        <v>819</v>
      </c>
      <c r="C269" s="2" t="s">
        <v>820</v>
      </c>
      <c r="D269" s="2" t="s">
        <v>458</v>
      </c>
      <c r="E269" s="5">
        <v>39212</v>
      </c>
      <c r="F269" s="6" t="s">
        <v>265</v>
      </c>
      <c r="G269" s="3" t="s">
        <v>814</v>
      </c>
      <c r="H269" s="21"/>
      <c r="I269" s="21"/>
      <c r="J269" s="21"/>
      <c r="K269" s="21"/>
      <c r="L269" s="215" t="s">
        <v>322</v>
      </c>
    </row>
    <row r="270" spans="1:12" s="45" customFormat="1" ht="25.5" customHeight="1">
      <c r="A270" s="214" t="s">
        <v>249</v>
      </c>
      <c r="B270" s="2" t="s">
        <v>821</v>
      </c>
      <c r="C270" s="2" t="s">
        <v>822</v>
      </c>
      <c r="D270" s="2" t="s">
        <v>422</v>
      </c>
      <c r="E270" s="5">
        <v>39212</v>
      </c>
      <c r="F270" s="6" t="s">
        <v>265</v>
      </c>
      <c r="G270" s="3" t="s">
        <v>168</v>
      </c>
      <c r="H270" s="21"/>
      <c r="I270" s="21"/>
      <c r="J270" s="21"/>
      <c r="K270" s="21"/>
      <c r="L270" s="215" t="s">
        <v>306</v>
      </c>
    </row>
    <row r="271" spans="1:12" s="45" customFormat="1" ht="25.5" customHeight="1">
      <c r="A271" s="214" t="s">
        <v>250</v>
      </c>
      <c r="B271" s="2" t="s">
        <v>169</v>
      </c>
      <c r="C271" s="2" t="s">
        <v>823</v>
      </c>
      <c r="D271" s="2" t="s">
        <v>824</v>
      </c>
      <c r="E271" s="5">
        <v>40360</v>
      </c>
      <c r="F271" s="5">
        <v>40725</v>
      </c>
      <c r="G271" s="3" t="s">
        <v>814</v>
      </c>
      <c r="H271" s="21"/>
      <c r="I271" s="21"/>
      <c r="J271" s="21"/>
      <c r="K271" s="21"/>
      <c r="L271" s="215"/>
    </row>
    <row r="272" spans="1:12" s="45" customFormat="1" ht="25.5" customHeight="1">
      <c r="A272" s="214" t="s">
        <v>251</v>
      </c>
      <c r="B272" s="2" t="s">
        <v>826</v>
      </c>
      <c r="C272" s="2" t="s">
        <v>827</v>
      </c>
      <c r="D272" s="2" t="s">
        <v>476</v>
      </c>
      <c r="E272" s="5">
        <v>39264</v>
      </c>
      <c r="F272" s="6" t="s">
        <v>265</v>
      </c>
      <c r="G272" s="3" t="s">
        <v>828</v>
      </c>
      <c r="H272" s="21"/>
      <c r="I272" s="21"/>
      <c r="J272" s="21"/>
      <c r="K272" s="21"/>
      <c r="L272" s="215" t="s">
        <v>322</v>
      </c>
    </row>
    <row r="273" spans="1:12" s="45" customFormat="1" ht="25.5" customHeight="1">
      <c r="A273" s="214" t="s">
        <v>253</v>
      </c>
      <c r="B273" s="2" t="s">
        <v>832</v>
      </c>
      <c r="C273" s="2" t="s">
        <v>833</v>
      </c>
      <c r="D273" s="2" t="s">
        <v>829</v>
      </c>
      <c r="E273" s="5">
        <v>39818</v>
      </c>
      <c r="F273" s="6" t="s">
        <v>265</v>
      </c>
      <c r="G273" s="3" t="s">
        <v>830</v>
      </c>
      <c r="H273" s="21"/>
      <c r="I273" s="21"/>
      <c r="J273" s="21"/>
      <c r="K273" s="21"/>
      <c r="L273" s="215" t="s">
        <v>831</v>
      </c>
    </row>
    <row r="274" spans="1:12" s="45" customFormat="1" ht="25.5" customHeight="1">
      <c r="A274" s="214" t="s">
        <v>254</v>
      </c>
      <c r="B274" s="2" t="s">
        <v>834</v>
      </c>
      <c r="C274" s="2" t="s">
        <v>170</v>
      </c>
      <c r="D274" s="2" t="s">
        <v>476</v>
      </c>
      <c r="E274" s="5">
        <v>39264</v>
      </c>
      <c r="F274" s="6" t="s">
        <v>265</v>
      </c>
      <c r="G274" s="3" t="s">
        <v>835</v>
      </c>
      <c r="H274" s="21"/>
      <c r="I274" s="21"/>
      <c r="J274" s="21"/>
      <c r="K274" s="21"/>
      <c r="L274" s="215" t="s">
        <v>322</v>
      </c>
    </row>
    <row r="275" spans="1:12" s="45" customFormat="1" ht="25.5" customHeight="1">
      <c r="A275" s="214" t="s">
        <v>256</v>
      </c>
      <c r="B275" s="2" t="s">
        <v>171</v>
      </c>
      <c r="C275" s="2" t="s">
        <v>172</v>
      </c>
      <c r="D275" s="2" t="s">
        <v>422</v>
      </c>
      <c r="E275" s="5">
        <v>40330</v>
      </c>
      <c r="F275" s="6" t="s">
        <v>265</v>
      </c>
      <c r="G275" s="3" t="s">
        <v>173</v>
      </c>
      <c r="H275" s="21"/>
      <c r="I275" s="21"/>
      <c r="J275" s="21"/>
      <c r="K275" s="21"/>
      <c r="L275" s="215" t="s">
        <v>840</v>
      </c>
    </row>
    <row r="276" spans="1:12" s="45" customFormat="1" ht="25.5" customHeight="1">
      <c r="A276" s="214" t="s">
        <v>257</v>
      </c>
      <c r="B276" s="2" t="s">
        <v>174</v>
      </c>
      <c r="C276" s="2" t="s">
        <v>175</v>
      </c>
      <c r="D276" s="2" t="s">
        <v>422</v>
      </c>
      <c r="E276" s="5">
        <v>39212</v>
      </c>
      <c r="F276" s="6" t="s">
        <v>265</v>
      </c>
      <c r="G276" s="3" t="s">
        <v>176</v>
      </c>
      <c r="H276" s="21"/>
      <c r="I276" s="21"/>
      <c r="J276" s="21"/>
      <c r="K276" s="21"/>
      <c r="L276" s="215" t="s">
        <v>840</v>
      </c>
    </row>
    <row r="277" spans="1:12" s="45" customFormat="1" ht="25.5" customHeight="1">
      <c r="A277" s="214" t="s">
        <v>258</v>
      </c>
      <c r="B277" s="2" t="s">
        <v>836</v>
      </c>
      <c r="C277" s="2" t="s">
        <v>837</v>
      </c>
      <c r="D277" s="2" t="s">
        <v>390</v>
      </c>
      <c r="E277" s="5">
        <v>39295</v>
      </c>
      <c r="F277" s="6" t="s">
        <v>265</v>
      </c>
      <c r="G277" s="3" t="s">
        <v>177</v>
      </c>
      <c r="H277" s="21"/>
      <c r="I277" s="21"/>
      <c r="J277" s="21"/>
      <c r="K277" s="21"/>
      <c r="L277" s="215" t="s">
        <v>322</v>
      </c>
    </row>
    <row r="278" spans="1:12" s="45" customFormat="1" ht="25.5" customHeight="1">
      <c r="A278" s="214" t="s">
        <v>259</v>
      </c>
      <c r="B278" s="2" t="s">
        <v>838</v>
      </c>
      <c r="C278" s="2" t="s">
        <v>837</v>
      </c>
      <c r="D278" s="2" t="s">
        <v>390</v>
      </c>
      <c r="E278" s="5">
        <v>39295</v>
      </c>
      <c r="F278" s="6" t="s">
        <v>265</v>
      </c>
      <c r="G278" s="3" t="s">
        <v>839</v>
      </c>
      <c r="H278" s="21"/>
      <c r="I278" s="21"/>
      <c r="J278" s="21"/>
      <c r="K278" s="21"/>
      <c r="L278" s="215" t="s">
        <v>840</v>
      </c>
    </row>
    <row r="279" spans="1:12" s="45" customFormat="1" ht="25.5" customHeight="1">
      <c r="A279" s="214" t="s">
        <v>260</v>
      </c>
      <c r="B279" s="2" t="s">
        <v>841</v>
      </c>
      <c r="C279" s="2" t="s">
        <v>837</v>
      </c>
      <c r="D279" s="2" t="s">
        <v>271</v>
      </c>
      <c r="E279" s="5">
        <v>39326</v>
      </c>
      <c r="F279" s="6" t="s">
        <v>265</v>
      </c>
      <c r="G279" s="3" t="s">
        <v>842</v>
      </c>
      <c r="H279" s="21"/>
      <c r="I279" s="21"/>
      <c r="J279" s="21"/>
      <c r="K279" s="21"/>
      <c r="L279" s="215" t="s">
        <v>840</v>
      </c>
    </row>
    <row r="280" spans="1:12" s="45" customFormat="1" ht="25.5" customHeight="1">
      <c r="A280" s="214" t="s">
        <v>261</v>
      </c>
      <c r="B280" s="2" t="s">
        <v>843</v>
      </c>
      <c r="C280" s="2" t="s">
        <v>837</v>
      </c>
      <c r="D280" s="2" t="s">
        <v>390</v>
      </c>
      <c r="E280" s="5">
        <v>39828</v>
      </c>
      <c r="F280" s="6" t="s">
        <v>265</v>
      </c>
      <c r="G280" s="3" t="s">
        <v>177</v>
      </c>
      <c r="H280" s="21"/>
      <c r="I280" s="21"/>
      <c r="J280" s="21"/>
      <c r="K280" s="21"/>
      <c r="L280" s="215" t="s">
        <v>840</v>
      </c>
    </row>
    <row r="281" spans="1:12" s="45" customFormat="1" ht="25.5" customHeight="1">
      <c r="A281" s="214" t="s">
        <v>262</v>
      </c>
      <c r="B281" s="2" t="s">
        <v>844</v>
      </c>
      <c r="C281" s="2" t="s">
        <v>845</v>
      </c>
      <c r="D281" s="2" t="s">
        <v>302</v>
      </c>
      <c r="E281" s="5">
        <v>39212</v>
      </c>
      <c r="F281" s="6" t="s">
        <v>265</v>
      </c>
      <c r="G281" s="3"/>
      <c r="H281" s="21"/>
      <c r="I281" s="21"/>
      <c r="J281" s="21"/>
      <c r="K281" s="21"/>
      <c r="L281" s="215"/>
    </row>
    <row r="282" spans="1:12" s="45" customFormat="1" ht="25.5" customHeight="1">
      <c r="A282" s="214" t="s">
        <v>315</v>
      </c>
      <c r="B282" s="2" t="s">
        <v>403</v>
      </c>
      <c r="C282" s="2" t="s">
        <v>846</v>
      </c>
      <c r="D282" s="2" t="s">
        <v>390</v>
      </c>
      <c r="E282" s="5">
        <v>39362</v>
      </c>
      <c r="F282" s="6" t="s">
        <v>265</v>
      </c>
      <c r="G282" s="3" t="s">
        <v>814</v>
      </c>
      <c r="H282" s="21"/>
      <c r="I282" s="21"/>
      <c r="J282" s="21"/>
      <c r="K282" s="21"/>
      <c r="L282" s="215" t="s">
        <v>322</v>
      </c>
    </row>
    <row r="283" spans="1:12" s="45" customFormat="1" ht="25.5" customHeight="1">
      <c r="A283" s="214" t="s">
        <v>316</v>
      </c>
      <c r="B283" s="2" t="s">
        <v>402</v>
      </c>
      <c r="C283" s="2" t="s">
        <v>847</v>
      </c>
      <c r="D283" s="2" t="s">
        <v>302</v>
      </c>
      <c r="E283" s="5">
        <v>39461</v>
      </c>
      <c r="F283" s="6" t="s">
        <v>848</v>
      </c>
      <c r="G283" s="3" t="s">
        <v>814</v>
      </c>
      <c r="H283" s="21"/>
      <c r="I283" s="21"/>
      <c r="J283" s="21"/>
      <c r="K283" s="21"/>
      <c r="L283" s="215" t="s">
        <v>849</v>
      </c>
    </row>
    <row r="284" spans="1:12" s="45" customFormat="1" ht="25.5" customHeight="1">
      <c r="A284" s="214" t="s">
        <v>414</v>
      </c>
      <c r="B284" s="2" t="s">
        <v>850</v>
      </c>
      <c r="C284" s="2" t="s">
        <v>851</v>
      </c>
      <c r="D284" s="2" t="s">
        <v>390</v>
      </c>
      <c r="E284" s="5">
        <v>39871</v>
      </c>
      <c r="F284" s="6" t="s">
        <v>265</v>
      </c>
      <c r="G284" s="3" t="s">
        <v>852</v>
      </c>
      <c r="H284" s="21"/>
      <c r="I284" s="21"/>
      <c r="J284" s="21"/>
      <c r="K284" s="21"/>
      <c r="L284" s="215" t="s">
        <v>322</v>
      </c>
    </row>
    <row r="285" spans="1:12" s="45" customFormat="1" ht="25.5" customHeight="1">
      <c r="A285" s="214" t="s">
        <v>417</v>
      </c>
      <c r="B285" s="2" t="s">
        <v>853</v>
      </c>
      <c r="C285" s="2" t="s">
        <v>854</v>
      </c>
      <c r="D285" s="2" t="s">
        <v>390</v>
      </c>
      <c r="E285" s="5">
        <v>38384</v>
      </c>
      <c r="F285" s="6" t="s">
        <v>265</v>
      </c>
      <c r="G285" s="3" t="s">
        <v>855</v>
      </c>
      <c r="H285" s="21"/>
      <c r="I285" s="21"/>
      <c r="J285" s="21"/>
      <c r="K285" s="21"/>
      <c r="L285" s="215" t="s">
        <v>322</v>
      </c>
    </row>
    <row r="286" spans="1:12" s="45" customFormat="1" ht="25.5" customHeight="1">
      <c r="A286" s="214" t="s">
        <v>512</v>
      </c>
      <c r="B286" s="2" t="s">
        <v>856</v>
      </c>
      <c r="C286" s="2" t="s">
        <v>857</v>
      </c>
      <c r="D286" s="2" t="s">
        <v>390</v>
      </c>
      <c r="E286" s="5">
        <v>40026</v>
      </c>
      <c r="F286" s="5">
        <v>40390</v>
      </c>
      <c r="G286" s="3" t="s">
        <v>858</v>
      </c>
      <c r="H286" s="21"/>
      <c r="I286" s="21"/>
      <c r="J286" s="21"/>
      <c r="K286" s="21"/>
      <c r="L286" s="215"/>
    </row>
    <row r="287" spans="1:12" s="45" customFormat="1" ht="25.5" customHeight="1">
      <c r="A287" s="214" t="s">
        <v>515</v>
      </c>
      <c r="B287" s="2" t="s">
        <v>859</v>
      </c>
      <c r="C287" s="2" t="s">
        <v>860</v>
      </c>
      <c r="D287" s="2" t="s">
        <v>390</v>
      </c>
      <c r="E287" s="5">
        <v>39842</v>
      </c>
      <c r="F287" s="6" t="s">
        <v>265</v>
      </c>
      <c r="G287" s="3" t="s">
        <v>178</v>
      </c>
      <c r="H287" s="21"/>
      <c r="I287" s="21"/>
      <c r="J287" s="21"/>
      <c r="K287" s="21"/>
      <c r="L287" s="215" t="s">
        <v>861</v>
      </c>
    </row>
    <row r="288" spans="1:12" s="45" customFormat="1" ht="25.5" customHeight="1">
      <c r="A288" s="214" t="s">
        <v>520</v>
      </c>
      <c r="B288" s="2" t="s">
        <v>779</v>
      </c>
      <c r="C288" s="2" t="s">
        <v>862</v>
      </c>
      <c r="D288" s="2" t="s">
        <v>390</v>
      </c>
      <c r="E288" s="5">
        <v>39846</v>
      </c>
      <c r="F288" s="6" t="s">
        <v>265</v>
      </c>
      <c r="G288" s="3" t="s">
        <v>179</v>
      </c>
      <c r="H288" s="21"/>
      <c r="I288" s="21"/>
      <c r="J288" s="21"/>
      <c r="K288" s="21"/>
      <c r="L288" s="215" t="s">
        <v>328</v>
      </c>
    </row>
    <row r="289" spans="1:12" s="45" customFormat="1" ht="25.5" customHeight="1">
      <c r="A289" s="214" t="s">
        <v>523</v>
      </c>
      <c r="B289" s="2" t="s">
        <v>863</v>
      </c>
      <c r="C289" s="2" t="s">
        <v>864</v>
      </c>
      <c r="D289" s="2" t="s">
        <v>390</v>
      </c>
      <c r="E289" s="5">
        <v>39825</v>
      </c>
      <c r="F289" s="6" t="s">
        <v>265</v>
      </c>
      <c r="G289" s="3" t="s">
        <v>865</v>
      </c>
      <c r="H289" s="21"/>
      <c r="I289" s="21"/>
      <c r="J289" s="21"/>
      <c r="K289" s="21"/>
      <c r="L289" s="215" t="s">
        <v>328</v>
      </c>
    </row>
    <row r="290" spans="1:12" s="45" customFormat="1" ht="25.5" customHeight="1">
      <c r="A290" s="214" t="s">
        <v>525</v>
      </c>
      <c r="B290" s="2" t="s">
        <v>866</v>
      </c>
      <c r="C290" s="2" t="s">
        <v>825</v>
      </c>
      <c r="D290" s="2" t="s">
        <v>652</v>
      </c>
      <c r="E290" s="5">
        <v>39451</v>
      </c>
      <c r="F290" s="6" t="s">
        <v>265</v>
      </c>
      <c r="G290" s="3" t="s">
        <v>867</v>
      </c>
      <c r="H290" s="21"/>
      <c r="I290" s="21"/>
      <c r="J290" s="21"/>
      <c r="K290" s="21"/>
      <c r="L290" s="215" t="s">
        <v>322</v>
      </c>
    </row>
    <row r="291" spans="1:12" s="45" customFormat="1" ht="25.5" customHeight="1">
      <c r="A291" s="214" t="s">
        <v>529</v>
      </c>
      <c r="B291" s="2" t="s">
        <v>868</v>
      </c>
      <c r="C291" s="2" t="s">
        <v>869</v>
      </c>
      <c r="D291" s="2" t="s">
        <v>390</v>
      </c>
      <c r="E291" s="5">
        <v>39791</v>
      </c>
      <c r="F291" s="6" t="s">
        <v>265</v>
      </c>
      <c r="G291" s="3" t="s">
        <v>814</v>
      </c>
      <c r="H291" s="21"/>
      <c r="I291" s="21"/>
      <c r="J291" s="21"/>
      <c r="K291" s="21"/>
      <c r="L291" s="215"/>
    </row>
    <row r="292" spans="1:12" s="45" customFormat="1" ht="25.5" customHeight="1">
      <c r="A292" s="214" t="s">
        <v>531</v>
      </c>
      <c r="B292" s="2" t="s">
        <v>383</v>
      </c>
      <c r="C292" s="2" t="s">
        <v>870</v>
      </c>
      <c r="D292" s="2" t="s">
        <v>484</v>
      </c>
      <c r="E292" s="5">
        <v>39547</v>
      </c>
      <c r="F292" s="6" t="s">
        <v>265</v>
      </c>
      <c r="G292" s="3" t="s">
        <v>871</v>
      </c>
      <c r="H292" s="21"/>
      <c r="I292" s="21"/>
      <c r="J292" s="21"/>
      <c r="K292" s="21"/>
      <c r="L292" s="215" t="s">
        <v>306</v>
      </c>
    </row>
    <row r="293" spans="1:12" s="45" customFormat="1" ht="25.5" customHeight="1">
      <c r="A293" s="214" t="s">
        <v>534</v>
      </c>
      <c r="B293" s="2" t="s">
        <v>872</v>
      </c>
      <c r="C293" s="2" t="s">
        <v>873</v>
      </c>
      <c r="D293" s="2" t="s">
        <v>390</v>
      </c>
      <c r="E293" s="5">
        <v>39701</v>
      </c>
      <c r="F293" s="6" t="s">
        <v>265</v>
      </c>
      <c r="G293" s="3" t="s">
        <v>874</v>
      </c>
      <c r="H293" s="21"/>
      <c r="I293" s="21"/>
      <c r="J293" s="21"/>
      <c r="K293" s="21"/>
      <c r="L293" s="215" t="s">
        <v>306</v>
      </c>
    </row>
    <row r="294" spans="1:12" s="45" customFormat="1" ht="25.5" customHeight="1">
      <c r="A294" s="214" t="s">
        <v>535</v>
      </c>
      <c r="B294" s="2" t="s">
        <v>317</v>
      </c>
      <c r="C294" s="2" t="s">
        <v>875</v>
      </c>
      <c r="D294" s="2" t="s">
        <v>496</v>
      </c>
      <c r="E294" s="5">
        <v>39701</v>
      </c>
      <c r="F294" s="6" t="s">
        <v>265</v>
      </c>
      <c r="G294" s="3" t="s">
        <v>814</v>
      </c>
      <c r="H294" s="21"/>
      <c r="I294" s="21"/>
      <c r="J294" s="21"/>
      <c r="K294" s="21"/>
      <c r="L294" s="215"/>
    </row>
    <row r="295" spans="1:12" s="45" customFormat="1" ht="25.5" customHeight="1">
      <c r="A295" s="214" t="s">
        <v>538</v>
      </c>
      <c r="B295" s="2" t="s">
        <v>877</v>
      </c>
      <c r="C295" s="2" t="s">
        <v>798</v>
      </c>
      <c r="D295" s="2" t="s">
        <v>876</v>
      </c>
      <c r="E295" s="5">
        <v>39591</v>
      </c>
      <c r="F295" s="5">
        <v>41076</v>
      </c>
      <c r="G295" s="3">
        <v>2800716</v>
      </c>
      <c r="H295" s="21" t="s">
        <v>878</v>
      </c>
      <c r="I295" s="21" t="s">
        <v>180</v>
      </c>
      <c r="J295" s="21">
        <v>470892</v>
      </c>
      <c r="K295" s="21"/>
      <c r="L295" s="215"/>
    </row>
    <row r="296" spans="1:12" s="45" customFormat="1" ht="25.5" customHeight="1">
      <c r="A296" s="214" t="s">
        <v>540</v>
      </c>
      <c r="B296" s="22" t="s">
        <v>879</v>
      </c>
      <c r="C296" s="22" t="s">
        <v>880</v>
      </c>
      <c r="D296" s="22" t="s">
        <v>390</v>
      </c>
      <c r="E296" s="24">
        <v>39814</v>
      </c>
      <c r="F296" s="24">
        <v>40543</v>
      </c>
      <c r="G296" s="139">
        <v>20000000</v>
      </c>
      <c r="H296" s="18">
        <v>9884516</v>
      </c>
      <c r="I296" s="18"/>
      <c r="J296" s="18"/>
      <c r="K296" s="18"/>
      <c r="L296" s="216"/>
    </row>
    <row r="297" spans="1:12" s="45" customFormat="1" ht="25.5" customHeight="1">
      <c r="A297" s="214" t="s">
        <v>543</v>
      </c>
      <c r="B297" s="22" t="s">
        <v>879</v>
      </c>
      <c r="C297" s="22" t="s">
        <v>881</v>
      </c>
      <c r="D297" s="22" t="s">
        <v>390</v>
      </c>
      <c r="E297" s="24">
        <v>39904</v>
      </c>
      <c r="F297" s="24">
        <v>40451</v>
      </c>
      <c r="G297" s="139">
        <v>109256893</v>
      </c>
      <c r="H297" s="18">
        <v>50772463</v>
      </c>
      <c r="I297" s="18"/>
      <c r="J297" s="18"/>
      <c r="K297" s="18"/>
      <c r="L297" s="216"/>
    </row>
    <row r="298" spans="1:12" s="45" customFormat="1" ht="25.5" customHeight="1">
      <c r="A298" s="214" t="s">
        <v>546</v>
      </c>
      <c r="B298" s="217" t="s">
        <v>882</v>
      </c>
      <c r="C298" s="22" t="s">
        <v>883</v>
      </c>
      <c r="D298" s="22" t="s">
        <v>884</v>
      </c>
      <c r="E298" s="24">
        <v>39123</v>
      </c>
      <c r="F298" s="24">
        <v>42886</v>
      </c>
      <c r="G298" s="23"/>
      <c r="H298" s="18"/>
      <c r="I298" s="18"/>
      <c r="J298" s="18"/>
      <c r="K298" s="18"/>
      <c r="L298" s="216"/>
    </row>
    <row r="299" spans="1:12" s="45" customFormat="1" ht="25.5" customHeight="1" thickBot="1">
      <c r="A299" s="214" t="s">
        <v>549</v>
      </c>
      <c r="B299" s="218" t="s">
        <v>885</v>
      </c>
      <c r="C299" s="218" t="s">
        <v>886</v>
      </c>
      <c r="D299" s="219" t="s">
        <v>884</v>
      </c>
      <c r="E299" s="220">
        <v>38803</v>
      </c>
      <c r="F299" s="220">
        <v>41639</v>
      </c>
      <c r="G299" s="221"/>
      <c r="H299" s="222"/>
      <c r="I299" s="222"/>
      <c r="J299" s="222"/>
      <c r="K299" s="222"/>
      <c r="L299" s="223"/>
    </row>
    <row r="300" spans="1:12" s="45" customFormat="1" ht="25.5" customHeight="1" thickBot="1">
      <c r="A300" s="246" t="s">
        <v>691</v>
      </c>
      <c r="B300" s="252"/>
      <c r="C300" s="252"/>
      <c r="D300" s="252"/>
      <c r="E300" s="252"/>
      <c r="F300" s="252"/>
      <c r="G300" s="252"/>
      <c r="H300" s="252"/>
      <c r="I300" s="252"/>
      <c r="J300" s="252"/>
      <c r="K300" s="252"/>
      <c r="L300" s="253"/>
    </row>
    <row r="301" spans="1:12" s="45" customFormat="1" ht="25.5" customHeight="1">
      <c r="A301" s="141">
        <v>1</v>
      </c>
      <c r="B301" s="142" t="s">
        <v>692</v>
      </c>
      <c r="C301" s="142" t="s">
        <v>693</v>
      </c>
      <c r="D301" s="142" t="s">
        <v>390</v>
      </c>
      <c r="E301" s="143">
        <v>39738</v>
      </c>
      <c r="F301" s="144" t="s">
        <v>265</v>
      </c>
      <c r="G301" s="145">
        <v>5484</v>
      </c>
      <c r="H301" s="146">
        <v>5484</v>
      </c>
      <c r="I301" s="146">
        <v>5484</v>
      </c>
      <c r="J301" s="146">
        <v>5484</v>
      </c>
      <c r="K301" s="146">
        <v>5484</v>
      </c>
      <c r="L301" s="147"/>
    </row>
    <row r="302" spans="1:12" s="45" customFormat="1" ht="25.5" customHeight="1">
      <c r="A302" s="148">
        <v>2</v>
      </c>
      <c r="B302" s="52" t="s">
        <v>694</v>
      </c>
      <c r="C302" s="52" t="s">
        <v>695</v>
      </c>
      <c r="D302" s="52" t="s">
        <v>390</v>
      </c>
      <c r="E302" s="149">
        <v>35996</v>
      </c>
      <c r="F302" s="150" t="s">
        <v>265</v>
      </c>
      <c r="G302" s="151">
        <v>44880</v>
      </c>
      <c r="H302" s="152">
        <v>44880</v>
      </c>
      <c r="I302" s="152">
        <v>44880</v>
      </c>
      <c r="J302" s="152">
        <v>44880</v>
      </c>
      <c r="K302" s="152">
        <v>44880</v>
      </c>
      <c r="L302" s="153"/>
    </row>
    <row r="303" spans="1:12" s="45" customFormat="1" ht="25.5" customHeight="1">
      <c r="A303" s="148">
        <v>3</v>
      </c>
      <c r="B303" s="52" t="s">
        <v>696</v>
      </c>
      <c r="C303" s="52" t="s">
        <v>697</v>
      </c>
      <c r="D303" s="52" t="s">
        <v>390</v>
      </c>
      <c r="E303" s="149">
        <v>36167</v>
      </c>
      <c r="F303" s="150" t="s">
        <v>265</v>
      </c>
      <c r="G303" s="151">
        <v>25000</v>
      </c>
      <c r="H303" s="152">
        <v>25000</v>
      </c>
      <c r="I303" s="152">
        <v>25000</v>
      </c>
      <c r="J303" s="152">
        <v>25000</v>
      </c>
      <c r="K303" s="152">
        <v>25000</v>
      </c>
      <c r="L303" s="153"/>
    </row>
    <row r="304" spans="1:12" s="45" customFormat="1" ht="25.5" customHeight="1">
      <c r="A304" s="148">
        <v>4</v>
      </c>
      <c r="B304" s="52" t="s">
        <v>698</v>
      </c>
      <c r="C304" s="52" t="s">
        <v>699</v>
      </c>
      <c r="D304" s="52" t="s">
        <v>390</v>
      </c>
      <c r="E304" s="149">
        <v>36308</v>
      </c>
      <c r="F304" s="150" t="s">
        <v>265</v>
      </c>
      <c r="G304" s="151">
        <v>112320</v>
      </c>
      <c r="H304" s="152">
        <v>112320</v>
      </c>
      <c r="I304" s="152">
        <v>112320</v>
      </c>
      <c r="J304" s="152">
        <v>112320</v>
      </c>
      <c r="K304" s="152">
        <v>112320</v>
      </c>
      <c r="L304" s="153"/>
    </row>
    <row r="305" spans="1:12" s="45" customFormat="1" ht="25.5" customHeight="1">
      <c r="A305" s="148">
        <v>5</v>
      </c>
      <c r="B305" s="52" t="s">
        <v>700</v>
      </c>
      <c r="C305" s="52" t="s">
        <v>701</v>
      </c>
      <c r="D305" s="52" t="s">
        <v>390</v>
      </c>
      <c r="E305" s="149">
        <v>36545</v>
      </c>
      <c r="F305" s="150" t="s">
        <v>265</v>
      </c>
      <c r="G305" s="151">
        <v>3600000</v>
      </c>
      <c r="H305" s="152">
        <v>3600000</v>
      </c>
      <c r="I305" s="152">
        <v>3600000</v>
      </c>
      <c r="J305" s="152">
        <v>3600000</v>
      </c>
      <c r="K305" s="152">
        <v>3600000</v>
      </c>
      <c r="L305" s="153"/>
    </row>
    <row r="306" spans="1:12" s="45" customFormat="1" ht="25.5" customHeight="1">
      <c r="A306" s="148">
        <v>6</v>
      </c>
      <c r="B306" s="52" t="s">
        <v>702</v>
      </c>
      <c r="C306" s="52" t="s">
        <v>703</v>
      </c>
      <c r="D306" s="52" t="s">
        <v>390</v>
      </c>
      <c r="E306" s="149">
        <v>36586</v>
      </c>
      <c r="F306" s="150" t="s">
        <v>265</v>
      </c>
      <c r="G306" s="151">
        <v>36000</v>
      </c>
      <c r="H306" s="152">
        <v>36000</v>
      </c>
      <c r="I306" s="152">
        <v>36000</v>
      </c>
      <c r="J306" s="152">
        <v>36000</v>
      </c>
      <c r="K306" s="152">
        <v>36000</v>
      </c>
      <c r="L306" s="153"/>
    </row>
    <row r="307" spans="1:12" s="45" customFormat="1" ht="25.5" customHeight="1">
      <c r="A307" s="148">
        <v>7</v>
      </c>
      <c r="B307" s="52" t="s">
        <v>704</v>
      </c>
      <c r="C307" s="52" t="s">
        <v>705</v>
      </c>
      <c r="D307" s="52" t="s">
        <v>390</v>
      </c>
      <c r="E307" s="149">
        <v>36628</v>
      </c>
      <c r="F307" s="150" t="s">
        <v>265</v>
      </c>
      <c r="G307" s="151">
        <v>120000</v>
      </c>
      <c r="H307" s="152">
        <v>120000</v>
      </c>
      <c r="I307" s="152">
        <v>120000</v>
      </c>
      <c r="J307" s="152">
        <v>120000</v>
      </c>
      <c r="K307" s="152">
        <v>120000</v>
      </c>
      <c r="L307" s="153"/>
    </row>
    <row r="308" spans="1:12" s="45" customFormat="1" ht="25.5" customHeight="1">
      <c r="A308" s="148">
        <v>8</v>
      </c>
      <c r="B308" s="52" t="s">
        <v>706</v>
      </c>
      <c r="C308" s="52" t="s">
        <v>707</v>
      </c>
      <c r="D308" s="52" t="s">
        <v>390</v>
      </c>
      <c r="E308" s="149">
        <v>37340</v>
      </c>
      <c r="F308" s="150" t="s">
        <v>265</v>
      </c>
      <c r="G308" s="154" t="s">
        <v>1038</v>
      </c>
      <c r="H308" s="155" t="s">
        <v>1038</v>
      </c>
      <c r="I308" s="155" t="s">
        <v>1038</v>
      </c>
      <c r="J308" s="155" t="s">
        <v>1038</v>
      </c>
      <c r="K308" s="155" t="s">
        <v>1038</v>
      </c>
      <c r="L308" s="153"/>
    </row>
    <row r="309" spans="1:12" s="45" customFormat="1" ht="25.5" customHeight="1">
      <c r="A309" s="148">
        <v>9</v>
      </c>
      <c r="B309" s="52" t="s">
        <v>708</v>
      </c>
      <c r="C309" s="52" t="s">
        <v>709</v>
      </c>
      <c r="D309" s="52" t="s">
        <v>390</v>
      </c>
      <c r="E309" s="149">
        <v>37634</v>
      </c>
      <c r="F309" s="150" t="s">
        <v>265</v>
      </c>
      <c r="G309" s="151">
        <v>200000</v>
      </c>
      <c r="H309" s="152">
        <v>200000</v>
      </c>
      <c r="I309" s="152">
        <v>200000</v>
      </c>
      <c r="J309" s="152">
        <v>200000</v>
      </c>
      <c r="K309" s="152">
        <v>200000</v>
      </c>
      <c r="L309" s="153"/>
    </row>
    <row r="310" spans="1:12" s="45" customFormat="1" ht="25.5" customHeight="1">
      <c r="A310" s="148">
        <v>10</v>
      </c>
      <c r="B310" s="52" t="s">
        <v>710</v>
      </c>
      <c r="C310" s="52" t="s">
        <v>711</v>
      </c>
      <c r="D310" s="52" t="s">
        <v>390</v>
      </c>
      <c r="E310" s="149">
        <v>38018</v>
      </c>
      <c r="F310" s="150" t="s">
        <v>265</v>
      </c>
      <c r="G310" s="151">
        <v>10000000</v>
      </c>
      <c r="H310" s="152">
        <v>10000000</v>
      </c>
      <c r="I310" s="152">
        <v>10000000</v>
      </c>
      <c r="J310" s="152">
        <v>10000000</v>
      </c>
      <c r="K310" s="152">
        <v>10000000</v>
      </c>
      <c r="L310" s="153"/>
    </row>
    <row r="311" spans="1:12" s="45" customFormat="1" ht="25.5" customHeight="1">
      <c r="A311" s="148">
        <f>A310+1</f>
        <v>11</v>
      </c>
      <c r="B311" s="52" t="s">
        <v>712</v>
      </c>
      <c r="C311" s="52" t="s">
        <v>711</v>
      </c>
      <c r="D311" s="52" t="s">
        <v>390</v>
      </c>
      <c r="E311" s="149">
        <v>38097</v>
      </c>
      <c r="F311" s="150" t="s">
        <v>265</v>
      </c>
      <c r="G311" s="151">
        <v>2000000</v>
      </c>
      <c r="H311" s="152">
        <v>2000000</v>
      </c>
      <c r="I311" s="152">
        <v>2000000</v>
      </c>
      <c r="J311" s="152">
        <v>2000000</v>
      </c>
      <c r="K311" s="152">
        <v>2000000</v>
      </c>
      <c r="L311" s="153"/>
    </row>
    <row r="312" spans="1:12" s="45" customFormat="1" ht="25.5" customHeight="1">
      <c r="A312" s="148">
        <f aca="true" t="shared" si="0" ref="A312:A359">A311+1</f>
        <v>12</v>
      </c>
      <c r="B312" s="52" t="s">
        <v>713</v>
      </c>
      <c r="C312" s="52" t="s">
        <v>714</v>
      </c>
      <c r="D312" s="52" t="s">
        <v>390</v>
      </c>
      <c r="E312" s="149">
        <v>38196</v>
      </c>
      <c r="F312" s="150" t="s">
        <v>265</v>
      </c>
      <c r="G312" s="151">
        <v>1200000</v>
      </c>
      <c r="H312" s="152">
        <v>1200000</v>
      </c>
      <c r="I312" s="152">
        <v>1200000</v>
      </c>
      <c r="J312" s="152">
        <v>1200000</v>
      </c>
      <c r="K312" s="152">
        <v>1200000</v>
      </c>
      <c r="L312" s="153"/>
    </row>
    <row r="313" spans="1:12" s="45" customFormat="1" ht="25.5" customHeight="1">
      <c r="A313" s="148">
        <f t="shared" si="0"/>
        <v>13</v>
      </c>
      <c r="B313" s="52" t="s">
        <v>715</v>
      </c>
      <c r="C313" s="52" t="s">
        <v>716</v>
      </c>
      <c r="D313" s="52" t="s">
        <v>390</v>
      </c>
      <c r="E313" s="149">
        <v>38353</v>
      </c>
      <c r="F313" s="150" t="s">
        <v>265</v>
      </c>
      <c r="G313" s="151">
        <v>12960</v>
      </c>
      <c r="H313" s="152">
        <v>12960</v>
      </c>
      <c r="I313" s="152">
        <v>12960</v>
      </c>
      <c r="J313" s="152">
        <v>12960</v>
      </c>
      <c r="K313" s="152">
        <v>12960</v>
      </c>
      <c r="L313" s="153"/>
    </row>
    <row r="314" spans="1:12" s="45" customFormat="1" ht="25.5" customHeight="1">
      <c r="A314" s="148">
        <f t="shared" si="0"/>
        <v>14</v>
      </c>
      <c r="B314" s="52" t="s">
        <v>717</v>
      </c>
      <c r="C314" s="52" t="s">
        <v>718</v>
      </c>
      <c r="D314" s="52" t="s">
        <v>390</v>
      </c>
      <c r="E314" s="149">
        <v>38353</v>
      </c>
      <c r="F314" s="150" t="s">
        <v>265</v>
      </c>
      <c r="G314" s="151">
        <v>840000</v>
      </c>
      <c r="H314" s="152">
        <v>840000</v>
      </c>
      <c r="I314" s="152">
        <v>840000</v>
      </c>
      <c r="J314" s="152">
        <v>840000</v>
      </c>
      <c r="K314" s="152">
        <v>840000</v>
      </c>
      <c r="L314" s="153"/>
    </row>
    <row r="315" spans="1:12" s="45" customFormat="1" ht="25.5" customHeight="1">
      <c r="A315" s="148">
        <f t="shared" si="0"/>
        <v>15</v>
      </c>
      <c r="B315" s="52" t="s">
        <v>719</v>
      </c>
      <c r="C315" s="52" t="s">
        <v>720</v>
      </c>
      <c r="D315" s="52" t="s">
        <v>390</v>
      </c>
      <c r="E315" s="149">
        <v>38429</v>
      </c>
      <c r="F315" s="150" t="s">
        <v>265</v>
      </c>
      <c r="G315" s="151">
        <v>270450</v>
      </c>
      <c r="H315" s="152">
        <v>270450</v>
      </c>
      <c r="I315" s="152">
        <v>270450</v>
      </c>
      <c r="J315" s="152">
        <v>270450</v>
      </c>
      <c r="K315" s="152">
        <v>270450</v>
      </c>
      <c r="L315" s="153"/>
    </row>
    <row r="316" spans="1:12" s="45" customFormat="1" ht="25.5" customHeight="1">
      <c r="A316" s="148">
        <f t="shared" si="0"/>
        <v>16</v>
      </c>
      <c r="B316" s="52" t="s">
        <v>721</v>
      </c>
      <c r="C316" s="52" t="s">
        <v>722</v>
      </c>
      <c r="D316" s="52" t="s">
        <v>390</v>
      </c>
      <c r="E316" s="149">
        <v>38487</v>
      </c>
      <c r="F316" s="150" t="s">
        <v>265</v>
      </c>
      <c r="G316" s="151">
        <v>1200000</v>
      </c>
      <c r="H316" s="152">
        <v>1070000</v>
      </c>
      <c r="I316" s="152">
        <v>1200000</v>
      </c>
      <c r="J316" s="152">
        <v>1200000</v>
      </c>
      <c r="K316" s="152">
        <v>1200000</v>
      </c>
      <c r="L316" s="153"/>
    </row>
    <row r="317" spans="1:12" s="45" customFormat="1" ht="25.5" customHeight="1">
      <c r="A317" s="148">
        <f t="shared" si="0"/>
        <v>17</v>
      </c>
      <c r="B317" s="52" t="s">
        <v>723</v>
      </c>
      <c r="C317" s="52" t="s">
        <v>724</v>
      </c>
      <c r="D317" s="52" t="s">
        <v>390</v>
      </c>
      <c r="E317" s="149">
        <v>38778</v>
      </c>
      <c r="F317" s="150" t="s">
        <v>265</v>
      </c>
      <c r="G317" s="151">
        <v>300000</v>
      </c>
      <c r="H317" s="152">
        <v>300000</v>
      </c>
      <c r="I317" s="152">
        <v>300000</v>
      </c>
      <c r="J317" s="152">
        <v>300000</v>
      </c>
      <c r="K317" s="152">
        <v>300000</v>
      </c>
      <c r="L317" s="153"/>
    </row>
    <row r="318" spans="1:12" s="45" customFormat="1" ht="25.5" customHeight="1">
      <c r="A318" s="148">
        <f t="shared" si="0"/>
        <v>18</v>
      </c>
      <c r="B318" s="52" t="s">
        <v>725</v>
      </c>
      <c r="C318" s="52" t="s">
        <v>726</v>
      </c>
      <c r="D318" s="52" t="s">
        <v>390</v>
      </c>
      <c r="E318" s="149">
        <v>38796</v>
      </c>
      <c r="F318" s="150" t="s">
        <v>265</v>
      </c>
      <c r="G318" s="151">
        <v>57600</v>
      </c>
      <c r="H318" s="152">
        <v>57600</v>
      </c>
      <c r="I318" s="152">
        <v>57600</v>
      </c>
      <c r="J318" s="152">
        <v>57600</v>
      </c>
      <c r="K318" s="152">
        <v>57600</v>
      </c>
      <c r="L318" s="153"/>
    </row>
    <row r="319" spans="1:12" s="45" customFormat="1" ht="25.5" customHeight="1">
      <c r="A319" s="148">
        <f t="shared" si="0"/>
        <v>19</v>
      </c>
      <c r="B319" s="52" t="s">
        <v>727</v>
      </c>
      <c r="C319" s="52" t="s">
        <v>728</v>
      </c>
      <c r="D319" s="52" t="s">
        <v>390</v>
      </c>
      <c r="E319" s="149">
        <v>38819</v>
      </c>
      <c r="F319" s="150" t="s">
        <v>265</v>
      </c>
      <c r="G319" s="151">
        <v>47520</v>
      </c>
      <c r="H319" s="152">
        <v>47520</v>
      </c>
      <c r="I319" s="152">
        <v>47520</v>
      </c>
      <c r="J319" s="152">
        <v>47520</v>
      </c>
      <c r="K319" s="152">
        <v>47520</v>
      </c>
      <c r="L319" s="153"/>
    </row>
    <row r="320" spans="1:12" s="45" customFormat="1" ht="25.5" customHeight="1">
      <c r="A320" s="148">
        <f t="shared" si="0"/>
        <v>20</v>
      </c>
      <c r="B320" s="52" t="s">
        <v>729</v>
      </c>
      <c r="C320" s="52" t="s">
        <v>722</v>
      </c>
      <c r="D320" s="52" t="s">
        <v>390</v>
      </c>
      <c r="E320" s="149">
        <v>38869</v>
      </c>
      <c r="F320" s="150" t="s">
        <v>265</v>
      </c>
      <c r="G320" s="151">
        <v>480000</v>
      </c>
      <c r="H320" s="152">
        <v>480000</v>
      </c>
      <c r="I320" s="152">
        <v>480000</v>
      </c>
      <c r="J320" s="152">
        <v>480000</v>
      </c>
      <c r="K320" s="152">
        <v>480000</v>
      </c>
      <c r="L320" s="153"/>
    </row>
    <row r="321" spans="1:12" s="45" customFormat="1" ht="25.5" customHeight="1">
      <c r="A321" s="148">
        <f t="shared" si="0"/>
        <v>21</v>
      </c>
      <c r="B321" s="52" t="s">
        <v>730</v>
      </c>
      <c r="C321" s="52" t="s">
        <v>731</v>
      </c>
      <c r="D321" s="52" t="s">
        <v>390</v>
      </c>
      <c r="E321" s="149">
        <v>38916</v>
      </c>
      <c r="F321" s="150" t="s">
        <v>265</v>
      </c>
      <c r="G321" s="151">
        <v>193280</v>
      </c>
      <c r="H321" s="152">
        <v>193280</v>
      </c>
      <c r="I321" s="152">
        <v>193280</v>
      </c>
      <c r="J321" s="152">
        <v>193280</v>
      </c>
      <c r="K321" s="152">
        <v>193280</v>
      </c>
      <c r="L321" s="153"/>
    </row>
    <row r="322" spans="1:12" s="45" customFormat="1" ht="25.5" customHeight="1">
      <c r="A322" s="148">
        <f t="shared" si="0"/>
        <v>22</v>
      </c>
      <c r="B322" s="52" t="s">
        <v>732</v>
      </c>
      <c r="C322" s="52" t="s">
        <v>699</v>
      </c>
      <c r="D322" s="52" t="s">
        <v>390</v>
      </c>
      <c r="E322" s="149">
        <v>39083</v>
      </c>
      <c r="F322" s="150" t="s">
        <v>265</v>
      </c>
      <c r="G322" s="151">
        <v>420000</v>
      </c>
      <c r="H322" s="152">
        <v>420000</v>
      </c>
      <c r="I322" s="152">
        <v>420000</v>
      </c>
      <c r="J322" s="152">
        <v>420000</v>
      </c>
      <c r="K322" s="152">
        <v>420000</v>
      </c>
      <c r="L322" s="153"/>
    </row>
    <row r="323" spans="1:12" s="45" customFormat="1" ht="25.5" customHeight="1">
      <c r="A323" s="148">
        <f t="shared" si="0"/>
        <v>23</v>
      </c>
      <c r="B323" s="52" t="s">
        <v>733</v>
      </c>
      <c r="C323" s="52" t="s">
        <v>734</v>
      </c>
      <c r="D323" s="52" t="s">
        <v>390</v>
      </c>
      <c r="E323" s="149">
        <v>39100</v>
      </c>
      <c r="F323" s="150" t="s">
        <v>265</v>
      </c>
      <c r="G323" s="151">
        <v>32000</v>
      </c>
      <c r="H323" s="152">
        <v>32000</v>
      </c>
      <c r="I323" s="152">
        <v>32000</v>
      </c>
      <c r="J323" s="152">
        <v>32000</v>
      </c>
      <c r="K323" s="152">
        <v>32000</v>
      </c>
      <c r="L323" s="153"/>
    </row>
    <row r="324" spans="1:12" s="45" customFormat="1" ht="25.5" customHeight="1">
      <c r="A324" s="148">
        <f t="shared" si="0"/>
        <v>24</v>
      </c>
      <c r="B324" s="52" t="s">
        <v>735</v>
      </c>
      <c r="C324" s="52" t="s">
        <v>718</v>
      </c>
      <c r="D324" s="52" t="s">
        <v>390</v>
      </c>
      <c r="E324" s="149">
        <v>39128</v>
      </c>
      <c r="F324" s="150" t="s">
        <v>265</v>
      </c>
      <c r="G324" s="151">
        <v>1800000</v>
      </c>
      <c r="H324" s="152">
        <v>1800000</v>
      </c>
      <c r="I324" s="152">
        <v>1800000</v>
      </c>
      <c r="J324" s="152">
        <v>1800000</v>
      </c>
      <c r="K324" s="152">
        <v>1800000</v>
      </c>
      <c r="L324" s="153"/>
    </row>
    <row r="325" spans="1:12" s="45" customFormat="1" ht="25.5" customHeight="1">
      <c r="A325" s="148">
        <f t="shared" si="0"/>
        <v>25</v>
      </c>
      <c r="B325" s="52" t="s">
        <v>1039</v>
      </c>
      <c r="C325" s="52" t="s">
        <v>728</v>
      </c>
      <c r="D325" s="52" t="s">
        <v>390</v>
      </c>
      <c r="E325" s="149">
        <v>40118</v>
      </c>
      <c r="F325" s="150" t="s">
        <v>265</v>
      </c>
      <c r="G325" s="151">
        <v>480000</v>
      </c>
      <c r="H325" s="152">
        <v>480000</v>
      </c>
      <c r="I325" s="152">
        <v>480000</v>
      </c>
      <c r="J325" s="152">
        <v>480000</v>
      </c>
      <c r="K325" s="152">
        <v>480000</v>
      </c>
      <c r="L325" s="153"/>
    </row>
    <row r="326" spans="1:12" s="45" customFormat="1" ht="25.5" customHeight="1">
      <c r="A326" s="148">
        <f t="shared" si="0"/>
        <v>26</v>
      </c>
      <c r="B326" s="52" t="s">
        <v>736</v>
      </c>
      <c r="C326" s="52" t="s">
        <v>718</v>
      </c>
      <c r="D326" s="52" t="s">
        <v>390</v>
      </c>
      <c r="E326" s="149">
        <v>39142</v>
      </c>
      <c r="F326" s="150" t="s">
        <v>265</v>
      </c>
      <c r="G326" s="151">
        <v>900000</v>
      </c>
      <c r="H326" s="152">
        <v>900000</v>
      </c>
      <c r="I326" s="152">
        <v>900000</v>
      </c>
      <c r="J326" s="152">
        <v>900000</v>
      </c>
      <c r="K326" s="152">
        <v>900000</v>
      </c>
      <c r="L326" s="153"/>
    </row>
    <row r="327" spans="1:12" s="45" customFormat="1" ht="25.5" customHeight="1">
      <c r="A327" s="148">
        <f t="shared" si="0"/>
        <v>27</v>
      </c>
      <c r="B327" s="52" t="s">
        <v>737</v>
      </c>
      <c r="C327" s="52" t="s">
        <v>738</v>
      </c>
      <c r="D327" s="52" t="s">
        <v>390</v>
      </c>
      <c r="E327" s="149">
        <v>39476</v>
      </c>
      <c r="F327" s="150" t="s">
        <v>265</v>
      </c>
      <c r="G327" s="151">
        <v>12000</v>
      </c>
      <c r="H327" s="152">
        <v>12000</v>
      </c>
      <c r="I327" s="152">
        <v>12000</v>
      </c>
      <c r="J327" s="152">
        <v>12000</v>
      </c>
      <c r="K327" s="152">
        <v>12000</v>
      </c>
      <c r="L327" s="153"/>
    </row>
    <row r="328" spans="1:12" s="45" customFormat="1" ht="25.5" customHeight="1">
      <c r="A328" s="148">
        <f t="shared" si="0"/>
        <v>28</v>
      </c>
      <c r="B328" s="52" t="s">
        <v>739</v>
      </c>
      <c r="C328" s="52" t="s">
        <v>740</v>
      </c>
      <c r="D328" s="52" t="s">
        <v>390</v>
      </c>
      <c r="E328" s="149">
        <v>39168</v>
      </c>
      <c r="F328" s="150" t="s">
        <v>265</v>
      </c>
      <c r="G328" s="151">
        <v>300000</v>
      </c>
      <c r="H328" s="152">
        <v>300000</v>
      </c>
      <c r="I328" s="152">
        <v>300000</v>
      </c>
      <c r="J328" s="152">
        <v>300000</v>
      </c>
      <c r="K328" s="152">
        <v>300000</v>
      </c>
      <c r="L328" s="153"/>
    </row>
    <row r="329" spans="1:12" s="45" customFormat="1" ht="25.5" customHeight="1">
      <c r="A329" s="148">
        <f t="shared" si="0"/>
        <v>29</v>
      </c>
      <c r="B329" s="52" t="s">
        <v>741</v>
      </c>
      <c r="C329" s="52" t="s">
        <v>697</v>
      </c>
      <c r="D329" s="52" t="s">
        <v>390</v>
      </c>
      <c r="E329" s="149">
        <v>39444</v>
      </c>
      <c r="F329" s="150" t="s">
        <v>265</v>
      </c>
      <c r="G329" s="151">
        <v>7000000</v>
      </c>
      <c r="H329" s="152">
        <v>7000000</v>
      </c>
      <c r="I329" s="152">
        <v>7000000</v>
      </c>
      <c r="J329" s="152">
        <v>7000000</v>
      </c>
      <c r="K329" s="152">
        <v>7000000</v>
      </c>
      <c r="L329" s="153"/>
    </row>
    <row r="330" spans="1:12" s="45" customFormat="1" ht="25.5" customHeight="1">
      <c r="A330" s="148">
        <f t="shared" si="0"/>
        <v>30</v>
      </c>
      <c r="B330" s="52" t="s">
        <v>742</v>
      </c>
      <c r="C330" s="52" t="s">
        <v>699</v>
      </c>
      <c r="D330" s="52" t="s">
        <v>390</v>
      </c>
      <c r="E330" s="149">
        <v>39465</v>
      </c>
      <c r="F330" s="150" t="s">
        <v>265</v>
      </c>
      <c r="G330" s="151">
        <v>126360</v>
      </c>
      <c r="H330" s="152">
        <v>126360</v>
      </c>
      <c r="I330" s="152">
        <v>126360</v>
      </c>
      <c r="J330" s="152">
        <v>126360</v>
      </c>
      <c r="K330" s="152">
        <v>126360</v>
      </c>
      <c r="L330" s="153"/>
    </row>
    <row r="331" spans="1:12" s="45" customFormat="1" ht="25.5" customHeight="1">
      <c r="A331" s="148">
        <f t="shared" si="0"/>
        <v>31</v>
      </c>
      <c r="B331" s="52" t="s">
        <v>743</v>
      </c>
      <c r="C331" s="52" t="s">
        <v>744</v>
      </c>
      <c r="D331" s="52" t="s">
        <v>390</v>
      </c>
      <c r="E331" s="149">
        <v>39479</v>
      </c>
      <c r="F331" s="150" t="s">
        <v>265</v>
      </c>
      <c r="G331" s="151">
        <v>166200</v>
      </c>
      <c r="H331" s="152">
        <v>166200</v>
      </c>
      <c r="I331" s="152">
        <v>166200</v>
      </c>
      <c r="J331" s="152">
        <v>166200</v>
      </c>
      <c r="K331" s="152">
        <v>166200</v>
      </c>
      <c r="L331" s="153"/>
    </row>
    <row r="332" spans="1:12" s="45" customFormat="1" ht="25.5" customHeight="1">
      <c r="A332" s="148">
        <f t="shared" si="0"/>
        <v>32</v>
      </c>
      <c r="B332" s="52" t="s">
        <v>677</v>
      </c>
      <c r="C332" s="52" t="s">
        <v>745</v>
      </c>
      <c r="D332" s="52" t="s">
        <v>390</v>
      </c>
      <c r="E332" s="149">
        <v>39531</v>
      </c>
      <c r="F332" s="150" t="s">
        <v>265</v>
      </c>
      <c r="G332" s="151">
        <v>17840000</v>
      </c>
      <c r="H332" s="152">
        <v>17840000</v>
      </c>
      <c r="I332" s="152">
        <v>17840000</v>
      </c>
      <c r="J332" s="152">
        <v>17840000</v>
      </c>
      <c r="K332" s="152">
        <v>17840000</v>
      </c>
      <c r="L332" s="153"/>
    </row>
    <row r="333" spans="1:12" s="45" customFormat="1" ht="25.5" customHeight="1">
      <c r="A333" s="148">
        <f t="shared" si="0"/>
        <v>33</v>
      </c>
      <c r="B333" s="52" t="s">
        <v>746</v>
      </c>
      <c r="C333" s="52" t="s">
        <v>747</v>
      </c>
      <c r="D333" s="52" t="s">
        <v>390</v>
      </c>
      <c r="E333" s="149">
        <v>39539</v>
      </c>
      <c r="F333" s="150" t="s">
        <v>265</v>
      </c>
      <c r="G333" s="151">
        <v>125200</v>
      </c>
      <c r="H333" s="152">
        <v>125200</v>
      </c>
      <c r="I333" s="152">
        <v>125200</v>
      </c>
      <c r="J333" s="152">
        <v>125200</v>
      </c>
      <c r="K333" s="152">
        <v>125200</v>
      </c>
      <c r="L333" s="153"/>
    </row>
    <row r="334" spans="1:12" s="45" customFormat="1" ht="25.5" customHeight="1">
      <c r="A334" s="148">
        <f t="shared" si="0"/>
        <v>34</v>
      </c>
      <c r="B334" s="52" t="s">
        <v>748</v>
      </c>
      <c r="C334" s="52" t="s">
        <v>749</v>
      </c>
      <c r="D334" s="52" t="s">
        <v>390</v>
      </c>
      <c r="E334" s="149">
        <v>39569</v>
      </c>
      <c r="F334" s="150" t="s">
        <v>265</v>
      </c>
      <c r="G334" s="151">
        <v>5760</v>
      </c>
      <c r="H334" s="152">
        <v>5760</v>
      </c>
      <c r="I334" s="152">
        <v>5760</v>
      </c>
      <c r="J334" s="152">
        <v>5760</v>
      </c>
      <c r="K334" s="152">
        <v>5760</v>
      </c>
      <c r="L334" s="153"/>
    </row>
    <row r="335" spans="1:12" s="45" customFormat="1" ht="25.5" customHeight="1">
      <c r="A335" s="148">
        <f t="shared" si="0"/>
        <v>35</v>
      </c>
      <c r="B335" s="52" t="s">
        <v>750</v>
      </c>
      <c r="C335" s="52" t="s">
        <v>751</v>
      </c>
      <c r="D335" s="52" t="s">
        <v>390</v>
      </c>
      <c r="E335" s="149">
        <v>38846</v>
      </c>
      <c r="F335" s="150" t="s">
        <v>265</v>
      </c>
      <c r="G335" s="151">
        <v>152400</v>
      </c>
      <c r="H335" s="152">
        <v>152400</v>
      </c>
      <c r="I335" s="152">
        <v>152400</v>
      </c>
      <c r="J335" s="152">
        <v>152400</v>
      </c>
      <c r="K335" s="152">
        <v>152400</v>
      </c>
      <c r="L335" s="153"/>
    </row>
    <row r="336" spans="1:12" s="45" customFormat="1" ht="25.5" customHeight="1">
      <c r="A336" s="148">
        <f t="shared" si="0"/>
        <v>36</v>
      </c>
      <c r="B336" s="52" t="s">
        <v>474</v>
      </c>
      <c r="C336" s="52" t="s">
        <v>752</v>
      </c>
      <c r="D336" s="52" t="s">
        <v>390</v>
      </c>
      <c r="E336" s="149">
        <v>39630</v>
      </c>
      <c r="F336" s="150" t="s">
        <v>265</v>
      </c>
      <c r="G336" s="151">
        <v>240000</v>
      </c>
      <c r="H336" s="152">
        <v>240000</v>
      </c>
      <c r="I336" s="152">
        <v>240000</v>
      </c>
      <c r="J336" s="152">
        <v>240000</v>
      </c>
      <c r="K336" s="152">
        <v>240000</v>
      </c>
      <c r="L336" s="153"/>
    </row>
    <row r="337" spans="1:12" s="45" customFormat="1" ht="25.5" customHeight="1">
      <c r="A337" s="148">
        <f t="shared" si="0"/>
        <v>37</v>
      </c>
      <c r="B337" s="52" t="s">
        <v>753</v>
      </c>
      <c r="C337" s="52" t="s">
        <v>754</v>
      </c>
      <c r="D337" s="52" t="s">
        <v>390</v>
      </c>
      <c r="E337" s="149">
        <v>39630</v>
      </c>
      <c r="F337" s="150" t="s">
        <v>265</v>
      </c>
      <c r="G337" s="151">
        <v>300000</v>
      </c>
      <c r="H337" s="152">
        <v>300000</v>
      </c>
      <c r="I337" s="152">
        <v>300000</v>
      </c>
      <c r="J337" s="152">
        <v>300000</v>
      </c>
      <c r="K337" s="152">
        <v>300000</v>
      </c>
      <c r="L337" s="153"/>
    </row>
    <row r="338" spans="1:12" s="45" customFormat="1" ht="25.5" customHeight="1">
      <c r="A338" s="148">
        <f t="shared" si="0"/>
        <v>38</v>
      </c>
      <c r="B338" s="52" t="s">
        <v>755</v>
      </c>
      <c r="C338" s="52" t="s">
        <v>756</v>
      </c>
      <c r="D338" s="52" t="s">
        <v>390</v>
      </c>
      <c r="E338" s="149">
        <v>39633</v>
      </c>
      <c r="F338" s="150" t="s">
        <v>265</v>
      </c>
      <c r="G338" s="151">
        <v>59880</v>
      </c>
      <c r="H338" s="152">
        <v>59880</v>
      </c>
      <c r="I338" s="152">
        <v>59880</v>
      </c>
      <c r="J338" s="152">
        <v>59880</v>
      </c>
      <c r="K338" s="152">
        <v>59880</v>
      </c>
      <c r="L338" s="153"/>
    </row>
    <row r="339" spans="1:12" s="45" customFormat="1" ht="25.5" customHeight="1">
      <c r="A339" s="148">
        <f t="shared" si="0"/>
        <v>39</v>
      </c>
      <c r="B339" s="52" t="s">
        <v>692</v>
      </c>
      <c r="C339" s="52" t="s">
        <v>757</v>
      </c>
      <c r="D339" s="52" t="s">
        <v>390</v>
      </c>
      <c r="E339" s="149">
        <v>39674</v>
      </c>
      <c r="F339" s="150" t="s">
        <v>265</v>
      </c>
      <c r="G339" s="151">
        <v>342300</v>
      </c>
      <c r="H339" s="152">
        <v>342300</v>
      </c>
      <c r="I339" s="152">
        <v>342300</v>
      </c>
      <c r="J339" s="152">
        <v>342300</v>
      </c>
      <c r="K339" s="152">
        <v>342300</v>
      </c>
      <c r="L339" s="153"/>
    </row>
    <row r="340" spans="1:12" s="45" customFormat="1" ht="25.5" customHeight="1">
      <c r="A340" s="148">
        <f t="shared" si="0"/>
        <v>40</v>
      </c>
      <c r="B340" s="52" t="s">
        <v>758</v>
      </c>
      <c r="C340" s="52" t="s">
        <v>701</v>
      </c>
      <c r="D340" s="52" t="s">
        <v>390</v>
      </c>
      <c r="E340" s="149">
        <v>39696</v>
      </c>
      <c r="F340" s="150" t="s">
        <v>265</v>
      </c>
      <c r="G340" s="151">
        <v>2500000</v>
      </c>
      <c r="H340" s="152">
        <v>2500000</v>
      </c>
      <c r="I340" s="152">
        <v>2500000</v>
      </c>
      <c r="J340" s="152">
        <v>2500000</v>
      </c>
      <c r="K340" s="152">
        <v>2500000</v>
      </c>
      <c r="L340" s="153"/>
    </row>
    <row r="341" spans="1:12" s="45" customFormat="1" ht="25.5" customHeight="1">
      <c r="A341" s="148">
        <f t="shared" si="0"/>
        <v>41</v>
      </c>
      <c r="B341" s="52" t="s">
        <v>759</v>
      </c>
      <c r="C341" s="52" t="s">
        <v>760</v>
      </c>
      <c r="D341" s="52" t="s">
        <v>390</v>
      </c>
      <c r="E341" s="149">
        <v>39780</v>
      </c>
      <c r="F341" s="150" t="s">
        <v>265</v>
      </c>
      <c r="G341" s="151">
        <v>6930000</v>
      </c>
      <c r="H341" s="152">
        <v>6930000</v>
      </c>
      <c r="I341" s="152">
        <v>6930000</v>
      </c>
      <c r="J341" s="152">
        <v>6930000</v>
      </c>
      <c r="K341" s="152">
        <v>6930000</v>
      </c>
      <c r="L341" s="153"/>
    </row>
    <row r="342" spans="1:12" s="45" customFormat="1" ht="25.5" customHeight="1">
      <c r="A342" s="148">
        <f t="shared" si="0"/>
        <v>42</v>
      </c>
      <c r="B342" s="52" t="s">
        <v>761</v>
      </c>
      <c r="C342" s="52" t="s">
        <v>762</v>
      </c>
      <c r="D342" s="52" t="s">
        <v>390</v>
      </c>
      <c r="E342" s="149">
        <v>39353</v>
      </c>
      <c r="F342" s="150" t="s">
        <v>265</v>
      </c>
      <c r="G342" s="151">
        <v>54144</v>
      </c>
      <c r="H342" s="152">
        <v>54144</v>
      </c>
      <c r="I342" s="152">
        <v>54144</v>
      </c>
      <c r="J342" s="152">
        <v>54144</v>
      </c>
      <c r="K342" s="152">
        <v>54144</v>
      </c>
      <c r="L342" s="153"/>
    </row>
    <row r="343" spans="1:12" s="45" customFormat="1" ht="25.5" customHeight="1">
      <c r="A343" s="148">
        <f t="shared" si="0"/>
        <v>43</v>
      </c>
      <c r="B343" s="52" t="s">
        <v>763</v>
      </c>
      <c r="C343" s="52" t="s">
        <v>699</v>
      </c>
      <c r="D343" s="52" t="s">
        <v>390</v>
      </c>
      <c r="E343" s="149">
        <v>39448</v>
      </c>
      <c r="F343" s="150" t="s">
        <v>265</v>
      </c>
      <c r="G343" s="151">
        <v>250833</v>
      </c>
      <c r="H343" s="152">
        <v>250833</v>
      </c>
      <c r="I343" s="152">
        <v>250833</v>
      </c>
      <c r="J343" s="152">
        <v>250833</v>
      </c>
      <c r="K343" s="152">
        <v>250833</v>
      </c>
      <c r="L343" s="153"/>
    </row>
    <row r="344" spans="1:12" s="45" customFormat="1" ht="25.5" customHeight="1">
      <c r="A344" s="148">
        <f t="shared" si="0"/>
        <v>44</v>
      </c>
      <c r="B344" s="52" t="s">
        <v>764</v>
      </c>
      <c r="C344" s="52" t="s">
        <v>765</v>
      </c>
      <c r="D344" s="52" t="s">
        <v>390</v>
      </c>
      <c r="E344" s="149">
        <v>39814</v>
      </c>
      <c r="F344" s="150" t="s">
        <v>265</v>
      </c>
      <c r="G344" s="151">
        <v>5160000</v>
      </c>
      <c r="H344" s="152">
        <v>5160000</v>
      </c>
      <c r="I344" s="152">
        <v>5160000</v>
      </c>
      <c r="J344" s="152">
        <v>5160000</v>
      </c>
      <c r="K344" s="152">
        <v>5160000</v>
      </c>
      <c r="L344" s="153"/>
    </row>
    <row r="345" spans="1:12" s="45" customFormat="1" ht="25.5" customHeight="1">
      <c r="A345" s="148">
        <f t="shared" si="0"/>
        <v>45</v>
      </c>
      <c r="B345" s="52" t="s">
        <v>766</v>
      </c>
      <c r="C345" s="52" t="s">
        <v>767</v>
      </c>
      <c r="D345" s="52" t="s">
        <v>390</v>
      </c>
      <c r="E345" s="149">
        <v>39818</v>
      </c>
      <c r="F345" s="150" t="s">
        <v>265</v>
      </c>
      <c r="G345" s="52" t="s">
        <v>768</v>
      </c>
      <c r="H345" s="155" t="s">
        <v>768</v>
      </c>
      <c r="I345" s="155" t="s">
        <v>768</v>
      </c>
      <c r="J345" s="155" t="s">
        <v>768</v>
      </c>
      <c r="K345" s="155" t="s">
        <v>768</v>
      </c>
      <c r="L345" s="153"/>
    </row>
    <row r="346" spans="1:12" s="45" customFormat="1" ht="25.5" customHeight="1">
      <c r="A346" s="148">
        <f t="shared" si="0"/>
        <v>46</v>
      </c>
      <c r="B346" s="52" t="s">
        <v>769</v>
      </c>
      <c r="C346" s="52" t="s">
        <v>770</v>
      </c>
      <c r="D346" s="52" t="s">
        <v>390</v>
      </c>
      <c r="E346" s="149">
        <v>39173</v>
      </c>
      <c r="F346" s="150" t="s">
        <v>265</v>
      </c>
      <c r="G346" s="52" t="s">
        <v>771</v>
      </c>
      <c r="H346" s="155" t="s">
        <v>771</v>
      </c>
      <c r="I346" s="155" t="s">
        <v>771</v>
      </c>
      <c r="J346" s="155" t="s">
        <v>771</v>
      </c>
      <c r="K346" s="155" t="s">
        <v>771</v>
      </c>
      <c r="L346" s="153"/>
    </row>
    <row r="347" spans="1:12" s="45" customFormat="1" ht="25.5" customHeight="1">
      <c r="A347" s="148">
        <f t="shared" si="0"/>
        <v>47</v>
      </c>
      <c r="B347" s="52" t="s">
        <v>772</v>
      </c>
      <c r="C347" s="52" t="s">
        <v>770</v>
      </c>
      <c r="D347" s="52" t="s">
        <v>390</v>
      </c>
      <c r="E347" s="149">
        <v>39448</v>
      </c>
      <c r="F347" s="150" t="s">
        <v>265</v>
      </c>
      <c r="G347" s="52" t="s">
        <v>771</v>
      </c>
      <c r="H347" s="155" t="s">
        <v>771</v>
      </c>
      <c r="I347" s="155" t="s">
        <v>771</v>
      </c>
      <c r="J347" s="155" t="s">
        <v>771</v>
      </c>
      <c r="K347" s="155" t="s">
        <v>771</v>
      </c>
      <c r="L347" s="153"/>
    </row>
    <row r="348" spans="1:12" s="45" customFormat="1" ht="25.5" customHeight="1">
      <c r="A348" s="148">
        <f t="shared" si="0"/>
        <v>48</v>
      </c>
      <c r="B348" s="52" t="s">
        <v>773</v>
      </c>
      <c r="C348" s="52" t="s">
        <v>757</v>
      </c>
      <c r="D348" s="52" t="s">
        <v>390</v>
      </c>
      <c r="E348" s="149">
        <v>39814</v>
      </c>
      <c r="F348" s="150" t="s">
        <v>265</v>
      </c>
      <c r="G348" s="151">
        <v>500000</v>
      </c>
      <c r="H348" s="152">
        <v>500000</v>
      </c>
      <c r="I348" s="152">
        <v>500000</v>
      </c>
      <c r="J348" s="152">
        <v>500000</v>
      </c>
      <c r="K348" s="152">
        <v>500000</v>
      </c>
      <c r="L348" s="153"/>
    </row>
    <row r="349" spans="1:12" s="45" customFormat="1" ht="25.5" customHeight="1">
      <c r="A349" s="148">
        <f t="shared" si="0"/>
        <v>49</v>
      </c>
      <c r="B349" s="52" t="s">
        <v>774</v>
      </c>
      <c r="C349" s="52" t="s">
        <v>718</v>
      </c>
      <c r="D349" s="52" t="s">
        <v>390</v>
      </c>
      <c r="E349" s="149">
        <v>38777</v>
      </c>
      <c r="F349" s="150" t="s">
        <v>265</v>
      </c>
      <c r="G349" s="151">
        <v>1800000</v>
      </c>
      <c r="H349" s="152">
        <v>1800000</v>
      </c>
      <c r="I349" s="152">
        <v>1800000</v>
      </c>
      <c r="J349" s="152">
        <v>1800000</v>
      </c>
      <c r="K349" s="152">
        <v>1800000</v>
      </c>
      <c r="L349" s="153"/>
    </row>
    <row r="350" spans="1:12" s="45" customFormat="1" ht="25.5" customHeight="1">
      <c r="A350" s="148">
        <f t="shared" si="0"/>
        <v>50</v>
      </c>
      <c r="B350" s="52" t="s">
        <v>637</v>
      </c>
      <c r="C350" s="52" t="s">
        <v>775</v>
      </c>
      <c r="D350" s="52" t="s">
        <v>390</v>
      </c>
      <c r="E350" s="149">
        <v>39448</v>
      </c>
      <c r="F350" s="150" t="s">
        <v>265</v>
      </c>
      <c r="G350" s="151">
        <v>13000000</v>
      </c>
      <c r="H350" s="152">
        <v>13000000</v>
      </c>
      <c r="I350" s="152">
        <v>13000000</v>
      </c>
      <c r="J350" s="152">
        <v>13000000</v>
      </c>
      <c r="K350" s="152">
        <v>13000000</v>
      </c>
      <c r="L350" s="153"/>
    </row>
    <row r="351" spans="1:12" s="45" customFormat="1" ht="25.5" customHeight="1">
      <c r="A351" s="148">
        <f t="shared" si="0"/>
        <v>51</v>
      </c>
      <c r="B351" s="52" t="s">
        <v>776</v>
      </c>
      <c r="C351" s="52" t="s">
        <v>777</v>
      </c>
      <c r="D351" s="52" t="s">
        <v>390</v>
      </c>
      <c r="E351" s="149">
        <v>39475</v>
      </c>
      <c r="F351" s="150" t="s">
        <v>265</v>
      </c>
      <c r="G351" s="151">
        <v>120000</v>
      </c>
      <c r="H351" s="152">
        <v>120000</v>
      </c>
      <c r="I351" s="152">
        <v>120000</v>
      </c>
      <c r="J351" s="152">
        <v>120000</v>
      </c>
      <c r="K351" s="152">
        <v>120000</v>
      </c>
      <c r="L351" s="153"/>
    </row>
    <row r="352" spans="1:12" s="45" customFormat="1" ht="25.5" customHeight="1">
      <c r="A352" s="148">
        <f t="shared" si="0"/>
        <v>52</v>
      </c>
      <c r="B352" s="52" t="s">
        <v>360</v>
      </c>
      <c r="C352" s="52" t="s">
        <v>778</v>
      </c>
      <c r="D352" s="52" t="s">
        <v>390</v>
      </c>
      <c r="E352" s="149">
        <v>40118</v>
      </c>
      <c r="F352" s="150" t="s">
        <v>265</v>
      </c>
      <c r="G352" s="151">
        <v>47000000</v>
      </c>
      <c r="H352" s="152">
        <v>47000000</v>
      </c>
      <c r="I352" s="152">
        <v>47000000</v>
      </c>
      <c r="J352" s="152">
        <v>47000000</v>
      </c>
      <c r="K352" s="152">
        <v>47000000</v>
      </c>
      <c r="L352" s="153"/>
    </row>
    <row r="353" spans="1:12" s="45" customFormat="1" ht="25.5" customHeight="1">
      <c r="A353" s="148">
        <f t="shared" si="0"/>
        <v>53</v>
      </c>
      <c r="B353" s="52" t="s">
        <v>779</v>
      </c>
      <c r="C353" s="52" t="s">
        <v>699</v>
      </c>
      <c r="D353" s="52" t="s">
        <v>390</v>
      </c>
      <c r="E353" s="149">
        <v>39444</v>
      </c>
      <c r="F353" s="150" t="s">
        <v>265</v>
      </c>
      <c r="G353" s="151">
        <v>54000</v>
      </c>
      <c r="H353" s="152">
        <v>54000</v>
      </c>
      <c r="I353" s="152">
        <v>54000</v>
      </c>
      <c r="J353" s="152">
        <v>54000</v>
      </c>
      <c r="K353" s="152">
        <v>54000</v>
      </c>
      <c r="L353" s="153"/>
    </row>
    <row r="354" spans="1:12" s="45" customFormat="1" ht="25.5" customHeight="1">
      <c r="A354" s="148">
        <f t="shared" si="0"/>
        <v>54</v>
      </c>
      <c r="B354" s="52" t="s">
        <v>1040</v>
      </c>
      <c r="C354" s="52" t="s">
        <v>757</v>
      </c>
      <c r="D354" s="52" t="s">
        <v>390</v>
      </c>
      <c r="E354" s="149">
        <v>40115</v>
      </c>
      <c r="F354" s="150" t="s">
        <v>265</v>
      </c>
      <c r="G354" s="151">
        <v>12096</v>
      </c>
      <c r="H354" s="152">
        <v>12096</v>
      </c>
      <c r="I354" s="152">
        <v>12096</v>
      </c>
      <c r="J354" s="152">
        <v>12096</v>
      </c>
      <c r="K354" s="152">
        <v>12096</v>
      </c>
      <c r="L354" s="153"/>
    </row>
    <row r="355" spans="1:12" s="45" customFormat="1" ht="25.5" customHeight="1">
      <c r="A355" s="148">
        <f t="shared" si="0"/>
        <v>55</v>
      </c>
      <c r="B355" s="52" t="s">
        <v>692</v>
      </c>
      <c r="C355" s="52" t="s">
        <v>1041</v>
      </c>
      <c r="D355" s="52" t="s">
        <v>390</v>
      </c>
      <c r="E355" s="149">
        <v>40106</v>
      </c>
      <c r="F355" s="150" t="s">
        <v>265</v>
      </c>
      <c r="G355" s="151">
        <v>346500</v>
      </c>
      <c r="H355" s="152">
        <v>346500</v>
      </c>
      <c r="I355" s="152">
        <v>346500</v>
      </c>
      <c r="J355" s="152">
        <v>346500</v>
      </c>
      <c r="K355" s="152">
        <v>346500</v>
      </c>
      <c r="L355" s="153"/>
    </row>
    <row r="356" spans="1:12" s="45" customFormat="1" ht="25.5" customHeight="1">
      <c r="A356" s="148">
        <f t="shared" si="0"/>
        <v>56</v>
      </c>
      <c r="B356" s="52" t="s">
        <v>780</v>
      </c>
      <c r="C356" s="52" t="s">
        <v>714</v>
      </c>
      <c r="D356" s="52" t="s">
        <v>390</v>
      </c>
      <c r="E356" s="149">
        <v>39446</v>
      </c>
      <c r="F356" s="150" t="s">
        <v>265</v>
      </c>
      <c r="G356" s="151">
        <v>1800000</v>
      </c>
      <c r="H356" s="152">
        <v>1800000</v>
      </c>
      <c r="I356" s="152">
        <v>1800000</v>
      </c>
      <c r="J356" s="152">
        <v>1800000</v>
      </c>
      <c r="K356" s="152">
        <v>1800000</v>
      </c>
      <c r="L356" s="153"/>
    </row>
    <row r="357" spans="1:12" s="45" customFormat="1" ht="25.5" customHeight="1">
      <c r="A357" s="148">
        <f t="shared" si="0"/>
        <v>57</v>
      </c>
      <c r="B357" s="100" t="s">
        <v>1042</v>
      </c>
      <c r="C357" s="100" t="s">
        <v>1043</v>
      </c>
      <c r="D357" s="100" t="s">
        <v>1044</v>
      </c>
      <c r="E357" s="156">
        <v>39814</v>
      </c>
      <c r="F357" s="157" t="s">
        <v>265</v>
      </c>
      <c r="G357" s="158">
        <v>822952</v>
      </c>
      <c r="H357" s="158">
        <v>822952</v>
      </c>
      <c r="I357" s="158">
        <v>822952</v>
      </c>
      <c r="J357" s="158">
        <v>822952</v>
      </c>
      <c r="K357" s="158">
        <v>822952</v>
      </c>
      <c r="L357" s="70"/>
    </row>
    <row r="358" spans="1:12" s="45" customFormat="1" ht="25.5" customHeight="1">
      <c r="A358" s="148">
        <f t="shared" si="0"/>
        <v>58</v>
      </c>
      <c r="B358" s="159" t="s">
        <v>1045</v>
      </c>
      <c r="C358" s="159" t="s">
        <v>1046</v>
      </c>
      <c r="D358" s="159" t="s">
        <v>484</v>
      </c>
      <c r="E358" s="156">
        <v>40149</v>
      </c>
      <c r="F358" s="160">
        <v>40879</v>
      </c>
      <c r="G358" s="161">
        <v>150000</v>
      </c>
      <c r="H358" s="161">
        <v>150000</v>
      </c>
      <c r="I358" s="161">
        <v>150000</v>
      </c>
      <c r="J358" s="72"/>
      <c r="K358" s="72"/>
      <c r="L358" s="70"/>
    </row>
    <row r="359" spans="1:12" s="45" customFormat="1" ht="25.5" customHeight="1" thickBot="1">
      <c r="A359" s="140">
        <f t="shared" si="0"/>
        <v>59</v>
      </c>
      <c r="B359" s="159" t="s">
        <v>1047</v>
      </c>
      <c r="C359" s="159" t="s">
        <v>1048</v>
      </c>
      <c r="D359" s="159" t="s">
        <v>390</v>
      </c>
      <c r="E359" s="156">
        <v>40137</v>
      </c>
      <c r="F359" s="157" t="s">
        <v>265</v>
      </c>
      <c r="G359" s="161">
        <v>234000</v>
      </c>
      <c r="H359" s="161">
        <v>234000</v>
      </c>
      <c r="I359" s="161">
        <v>234000</v>
      </c>
      <c r="J359" s="161">
        <v>234000</v>
      </c>
      <c r="K359" s="161">
        <v>234000</v>
      </c>
      <c r="L359" s="70"/>
    </row>
    <row r="360" spans="1:12" s="45" customFormat="1" ht="25.5" customHeight="1" thickBot="1">
      <c r="A360" s="246" t="s">
        <v>266</v>
      </c>
      <c r="B360" s="247"/>
      <c r="C360" s="247"/>
      <c r="D360" s="247"/>
      <c r="E360" s="247"/>
      <c r="F360" s="247"/>
      <c r="G360" s="247"/>
      <c r="H360" s="247"/>
      <c r="I360" s="247"/>
      <c r="J360" s="247"/>
      <c r="K360" s="247"/>
      <c r="L360" s="248"/>
    </row>
    <row r="361" spans="1:12" ht="99.75" customHeight="1">
      <c r="A361" s="46" t="s">
        <v>244</v>
      </c>
      <c r="B361" s="47"/>
      <c r="C361" s="47" t="s">
        <v>347</v>
      </c>
      <c r="D361" s="47"/>
      <c r="E361" s="48" t="s">
        <v>348</v>
      </c>
      <c r="F361" s="49"/>
      <c r="G361" s="49"/>
      <c r="H361" s="138"/>
      <c r="I361" s="138"/>
      <c r="J361" s="138"/>
      <c r="K361" s="138"/>
      <c r="L361" s="50"/>
    </row>
    <row r="362" spans="1:12" ht="37.5" customHeight="1">
      <c r="A362" s="68" t="s">
        <v>246</v>
      </c>
      <c r="B362" s="100" t="s">
        <v>349</v>
      </c>
      <c r="C362" s="60" t="s">
        <v>350</v>
      </c>
      <c r="D362" s="60"/>
      <c r="E362" s="61">
        <v>39054</v>
      </c>
      <c r="F362" s="62">
        <v>40880</v>
      </c>
      <c r="G362" s="162">
        <v>1560240</v>
      </c>
      <c r="H362" s="70">
        <v>780120</v>
      </c>
      <c r="I362" s="70">
        <v>780120</v>
      </c>
      <c r="J362" s="70"/>
      <c r="K362" s="70"/>
      <c r="L362" s="64" t="s">
        <v>351</v>
      </c>
    </row>
    <row r="363" spans="1:12" ht="60.75" customHeight="1">
      <c r="A363" s="68" t="s">
        <v>247</v>
      </c>
      <c r="B363" s="60" t="s">
        <v>352</v>
      </c>
      <c r="C363" s="60" t="s">
        <v>353</v>
      </c>
      <c r="D363" s="60"/>
      <c r="E363" s="61">
        <v>39626</v>
      </c>
      <c r="F363" s="62">
        <v>40543</v>
      </c>
      <c r="G363" s="162">
        <v>580000</v>
      </c>
      <c r="H363" s="70">
        <v>580000</v>
      </c>
      <c r="I363" s="70"/>
      <c r="J363" s="70"/>
      <c r="K363" s="70"/>
      <c r="L363" s="64"/>
    </row>
    <row r="364" spans="1:12" ht="24.75" customHeight="1">
      <c r="A364" s="68" t="s">
        <v>248</v>
      </c>
      <c r="B364" s="60" t="s">
        <v>354</v>
      </c>
      <c r="C364" s="60" t="s">
        <v>355</v>
      </c>
      <c r="D364" s="89"/>
      <c r="E364" s="61">
        <v>39752</v>
      </c>
      <c r="F364" s="62" t="s">
        <v>265</v>
      </c>
      <c r="G364" s="162"/>
      <c r="H364" s="70">
        <v>20000000</v>
      </c>
      <c r="I364" s="70"/>
      <c r="J364" s="70"/>
      <c r="K364" s="70"/>
      <c r="L364" s="64" t="s">
        <v>322</v>
      </c>
    </row>
    <row r="365" spans="1:12" ht="28.5" customHeight="1">
      <c r="A365" s="68" t="s">
        <v>249</v>
      </c>
      <c r="B365" s="60" t="s">
        <v>356</v>
      </c>
      <c r="C365" s="60" t="s">
        <v>357</v>
      </c>
      <c r="D365" s="60"/>
      <c r="E365" s="61" t="s">
        <v>358</v>
      </c>
      <c r="F365" s="65" t="s">
        <v>265</v>
      </c>
      <c r="G365" s="162"/>
      <c r="H365" s="70">
        <v>7000000</v>
      </c>
      <c r="I365" s="70"/>
      <c r="J365" s="70"/>
      <c r="K365" s="70"/>
      <c r="L365" s="64"/>
    </row>
    <row r="366" spans="1:12" ht="28.5" customHeight="1">
      <c r="A366" s="68" t="s">
        <v>250</v>
      </c>
      <c r="B366" s="60" t="s">
        <v>359</v>
      </c>
      <c r="C366" s="60" t="s">
        <v>357</v>
      </c>
      <c r="D366" s="60"/>
      <c r="E366" s="61">
        <v>39387</v>
      </c>
      <c r="F366" s="65" t="s">
        <v>265</v>
      </c>
      <c r="G366" s="162"/>
      <c r="H366" s="70">
        <v>19000000</v>
      </c>
      <c r="I366" s="70"/>
      <c r="J366" s="70"/>
      <c r="K366" s="70"/>
      <c r="L366" s="64" t="s">
        <v>322</v>
      </c>
    </row>
    <row r="367" spans="1:12" ht="24.75" customHeight="1">
      <c r="A367" s="68" t="s">
        <v>251</v>
      </c>
      <c r="B367" s="60" t="s">
        <v>184</v>
      </c>
      <c r="C367" s="60" t="s">
        <v>361</v>
      </c>
      <c r="D367" s="60"/>
      <c r="E367" s="61">
        <v>40360</v>
      </c>
      <c r="F367" s="62">
        <v>40725</v>
      </c>
      <c r="G367" s="162"/>
      <c r="H367" s="70" t="s">
        <v>187</v>
      </c>
      <c r="I367" s="70"/>
      <c r="J367" s="70"/>
      <c r="K367" s="70"/>
      <c r="L367" s="64" t="s">
        <v>188</v>
      </c>
    </row>
    <row r="368" spans="1:12" ht="24.75" customHeight="1">
      <c r="A368" s="68" t="s">
        <v>253</v>
      </c>
      <c r="B368" s="60" t="s">
        <v>362</v>
      </c>
      <c r="C368" s="60" t="s">
        <v>363</v>
      </c>
      <c r="D368" s="60"/>
      <c r="E368" s="61">
        <v>39814</v>
      </c>
      <c r="F368" s="62">
        <v>40908</v>
      </c>
      <c r="G368" s="162"/>
      <c r="H368" s="70">
        <v>2400000</v>
      </c>
      <c r="I368" s="70"/>
      <c r="J368" s="70"/>
      <c r="K368" s="70"/>
      <c r="L368" s="64" t="s">
        <v>322</v>
      </c>
    </row>
    <row r="369" spans="1:12" ht="24.75" customHeight="1">
      <c r="A369" s="68" t="s">
        <v>254</v>
      </c>
      <c r="B369" s="60" t="s">
        <v>364</v>
      </c>
      <c r="C369" s="60" t="s">
        <v>365</v>
      </c>
      <c r="D369" s="60"/>
      <c r="E369" s="61">
        <v>40057</v>
      </c>
      <c r="F369" s="65" t="s">
        <v>265</v>
      </c>
      <c r="G369" s="162"/>
      <c r="H369" s="70">
        <v>2000000</v>
      </c>
      <c r="I369" s="70"/>
      <c r="J369" s="70"/>
      <c r="K369" s="70"/>
      <c r="L369" s="64"/>
    </row>
    <row r="370" spans="1:12" ht="51.75" customHeight="1">
      <c r="A370" s="107" t="s">
        <v>256</v>
      </c>
      <c r="B370" s="159" t="s">
        <v>366</v>
      </c>
      <c r="C370" s="100" t="s">
        <v>367</v>
      </c>
      <c r="D370" s="159"/>
      <c r="E370" s="111">
        <v>39083</v>
      </c>
      <c r="F370" s="114">
        <v>40755</v>
      </c>
      <c r="G370" s="163">
        <v>1311380</v>
      </c>
      <c r="H370" s="72">
        <v>828240</v>
      </c>
      <c r="I370" s="72">
        <v>483140</v>
      </c>
      <c r="J370" s="72"/>
      <c r="K370" s="72"/>
      <c r="L370" s="109"/>
    </row>
    <row r="371" spans="1:12" ht="48" customHeight="1">
      <c r="A371" s="107" t="s">
        <v>257</v>
      </c>
      <c r="B371" s="159" t="s">
        <v>368</v>
      </c>
      <c r="C371" s="100" t="s">
        <v>369</v>
      </c>
      <c r="D371" s="159"/>
      <c r="E371" s="111">
        <v>39356</v>
      </c>
      <c r="F371" s="114">
        <v>40602</v>
      </c>
      <c r="G371" s="163">
        <v>1203636</v>
      </c>
      <c r="H371" s="72">
        <v>1031688</v>
      </c>
      <c r="I371" s="72">
        <v>171948</v>
      </c>
      <c r="J371" s="72"/>
      <c r="K371" s="72"/>
      <c r="L371" s="109"/>
    </row>
    <row r="372" spans="1:12" ht="47.25" customHeight="1">
      <c r="A372" s="107" t="s">
        <v>258</v>
      </c>
      <c r="B372" s="159" t="s">
        <v>370</v>
      </c>
      <c r="C372" s="100" t="s">
        <v>369</v>
      </c>
      <c r="D372" s="159"/>
      <c r="E372" s="111">
        <v>39360</v>
      </c>
      <c r="F372" s="114">
        <v>40844</v>
      </c>
      <c r="G372" s="163">
        <v>2405256</v>
      </c>
      <c r="H372" s="72">
        <v>1072848</v>
      </c>
      <c r="I372" s="72">
        <v>1332408</v>
      </c>
      <c r="J372" s="72"/>
      <c r="K372" s="72"/>
      <c r="L372" s="109"/>
    </row>
    <row r="373" spans="1:12" ht="37.5" customHeight="1">
      <c r="A373" s="107" t="s">
        <v>259</v>
      </c>
      <c r="B373" s="159" t="s">
        <v>371</v>
      </c>
      <c r="C373" s="100" t="s">
        <v>369</v>
      </c>
      <c r="D373" s="159"/>
      <c r="E373" s="111">
        <v>39287</v>
      </c>
      <c r="F373" s="114">
        <v>41114</v>
      </c>
      <c r="G373" s="163">
        <v>3002999</v>
      </c>
      <c r="H373" s="72">
        <v>1066968</v>
      </c>
      <c r="I373" s="72">
        <v>1066968</v>
      </c>
      <c r="J373" s="72">
        <v>869063</v>
      </c>
      <c r="K373" s="72"/>
      <c r="L373" s="109"/>
    </row>
    <row r="374" spans="1:12" ht="38.25" customHeight="1">
      <c r="A374" s="107" t="s">
        <v>260</v>
      </c>
      <c r="B374" s="159" t="s">
        <v>372</v>
      </c>
      <c r="C374" s="100" t="s">
        <v>369</v>
      </c>
      <c r="D374" s="159"/>
      <c r="E374" s="111">
        <v>39539</v>
      </c>
      <c r="F374" s="114">
        <v>40630</v>
      </c>
      <c r="G374" s="163">
        <v>908650</v>
      </c>
      <c r="H374" s="72">
        <v>731640</v>
      </c>
      <c r="I374" s="72">
        <v>177010</v>
      </c>
      <c r="J374" s="72"/>
      <c r="K374" s="72"/>
      <c r="L374" s="109"/>
    </row>
    <row r="375" spans="1:12" ht="54.75" customHeight="1">
      <c r="A375" s="107" t="s">
        <v>261</v>
      </c>
      <c r="B375" s="159" t="s">
        <v>373</v>
      </c>
      <c r="C375" s="100" t="s">
        <v>367</v>
      </c>
      <c r="D375" s="159"/>
      <c r="E375" s="111">
        <v>39873</v>
      </c>
      <c r="F375" s="114">
        <v>41655</v>
      </c>
      <c r="G375" s="163">
        <v>10188387</v>
      </c>
      <c r="H375" s="72">
        <v>2520000</v>
      </c>
      <c r="I375" s="72">
        <v>2520000</v>
      </c>
      <c r="J375" s="72">
        <v>2520000</v>
      </c>
      <c r="K375" s="72">
        <v>2628387</v>
      </c>
      <c r="L375" s="109"/>
    </row>
    <row r="376" spans="1:12" ht="43.5" customHeight="1">
      <c r="A376" s="107" t="s">
        <v>262</v>
      </c>
      <c r="B376" s="159" t="s">
        <v>374</v>
      </c>
      <c r="C376" s="100" t="s">
        <v>369</v>
      </c>
      <c r="D376" s="159"/>
      <c r="E376" s="111">
        <v>40142</v>
      </c>
      <c r="F376" s="114">
        <v>41755</v>
      </c>
      <c r="G376" s="163">
        <v>4026409</v>
      </c>
      <c r="H376" s="72">
        <v>931560</v>
      </c>
      <c r="I376" s="72">
        <v>931560</v>
      </c>
      <c r="J376" s="72">
        <v>931560</v>
      </c>
      <c r="K376" s="72">
        <v>1231729</v>
      </c>
      <c r="L376" s="109"/>
    </row>
    <row r="377" spans="1:12" ht="45" customHeight="1">
      <c r="A377" s="107" t="s">
        <v>315</v>
      </c>
      <c r="B377" s="159" t="s">
        <v>375</v>
      </c>
      <c r="C377" s="100" t="s">
        <v>376</v>
      </c>
      <c r="D377" s="159"/>
      <c r="E377" s="111">
        <v>40144</v>
      </c>
      <c r="F377" s="114">
        <v>41120</v>
      </c>
      <c r="G377" s="163">
        <v>1959510</v>
      </c>
      <c r="H377" s="72">
        <v>758520</v>
      </c>
      <c r="I377" s="72">
        <v>758520</v>
      </c>
      <c r="J377" s="72">
        <v>442470</v>
      </c>
      <c r="K377" s="72"/>
      <c r="L377" s="109"/>
    </row>
    <row r="378" spans="1:12" ht="25.5">
      <c r="A378" s="107" t="s">
        <v>316</v>
      </c>
      <c r="B378" s="159" t="s">
        <v>1018</v>
      </c>
      <c r="C378" s="100" t="s">
        <v>1019</v>
      </c>
      <c r="D378" s="159"/>
      <c r="E378" s="111">
        <v>39416</v>
      </c>
      <c r="F378" s="112" t="s">
        <v>265</v>
      </c>
      <c r="G378" s="112" t="s">
        <v>1020</v>
      </c>
      <c r="H378" s="72"/>
      <c r="I378" s="72"/>
      <c r="J378" s="72"/>
      <c r="K378" s="72"/>
      <c r="L378" s="109"/>
    </row>
    <row r="379" spans="1:12" ht="51.75" thickBot="1">
      <c r="A379" s="107" t="s">
        <v>414</v>
      </c>
      <c r="B379" s="159" t="s">
        <v>1021</v>
      </c>
      <c r="C379" s="100" t="s">
        <v>367</v>
      </c>
      <c r="D379" s="159"/>
      <c r="E379" s="111">
        <v>40177</v>
      </c>
      <c r="F379" s="114">
        <v>41722</v>
      </c>
      <c r="G379" s="163">
        <v>3701797</v>
      </c>
      <c r="H379" s="72">
        <v>873600</v>
      </c>
      <c r="I379" s="72">
        <v>873600</v>
      </c>
      <c r="J379" s="72">
        <v>873600</v>
      </c>
      <c r="K379" s="72">
        <v>1074667</v>
      </c>
      <c r="L379" s="109"/>
    </row>
    <row r="380" spans="1:12" s="45" customFormat="1" ht="25.5" customHeight="1" thickBot="1">
      <c r="A380" s="246" t="s">
        <v>274</v>
      </c>
      <c r="B380" s="247"/>
      <c r="C380" s="247"/>
      <c r="D380" s="247"/>
      <c r="E380" s="247"/>
      <c r="F380" s="247"/>
      <c r="G380" s="247"/>
      <c r="H380" s="247"/>
      <c r="I380" s="247"/>
      <c r="J380" s="247"/>
      <c r="K380" s="247"/>
      <c r="L380" s="248"/>
    </row>
    <row r="381" spans="1:12" s="45" customFormat="1" ht="31.5">
      <c r="A381" s="164" t="s">
        <v>244</v>
      </c>
      <c r="B381" s="165" t="s">
        <v>1164</v>
      </c>
      <c r="C381" s="165" t="s">
        <v>1165</v>
      </c>
      <c r="D381" s="165" t="s">
        <v>422</v>
      </c>
      <c r="E381" s="166">
        <v>40245</v>
      </c>
      <c r="F381" s="167" t="s">
        <v>265</v>
      </c>
      <c r="G381" s="168" t="s">
        <v>1166</v>
      </c>
      <c r="H381" s="168"/>
      <c r="I381" s="168"/>
      <c r="J381" s="168"/>
      <c r="K381" s="168"/>
      <c r="L381" s="169"/>
    </row>
    <row r="382" spans="1:12" s="45" customFormat="1" ht="47.25">
      <c r="A382" s="164" t="s">
        <v>246</v>
      </c>
      <c r="B382" s="165" t="s">
        <v>1167</v>
      </c>
      <c r="C382" s="165" t="s">
        <v>1168</v>
      </c>
      <c r="D382" s="165" t="s">
        <v>271</v>
      </c>
      <c r="E382" s="166" t="s">
        <v>1169</v>
      </c>
      <c r="F382" s="167" t="s">
        <v>265</v>
      </c>
      <c r="G382" s="168" t="s">
        <v>1170</v>
      </c>
      <c r="H382" s="168"/>
      <c r="I382" s="168"/>
      <c r="J382" s="168"/>
      <c r="K382" s="168"/>
      <c r="L382" s="169"/>
    </row>
    <row r="383" spans="1:12" s="45" customFormat="1" ht="31.5">
      <c r="A383" s="164" t="s">
        <v>247</v>
      </c>
      <c r="B383" s="165" t="s">
        <v>1171</v>
      </c>
      <c r="C383" s="165" t="s">
        <v>1172</v>
      </c>
      <c r="D383" s="165" t="s">
        <v>1173</v>
      </c>
      <c r="E383" s="166" t="s">
        <v>1174</v>
      </c>
      <c r="F383" s="167" t="s">
        <v>265</v>
      </c>
      <c r="G383" s="168" t="s">
        <v>1175</v>
      </c>
      <c r="H383" s="168">
        <v>4572000</v>
      </c>
      <c r="I383" s="168"/>
      <c r="J383" s="168"/>
      <c r="K383" s="168"/>
      <c r="L383" s="169"/>
    </row>
    <row r="384" spans="1:12" s="45" customFormat="1" ht="31.5">
      <c r="A384" s="164" t="s">
        <v>248</v>
      </c>
      <c r="B384" s="165" t="s">
        <v>450</v>
      </c>
      <c r="C384" s="165" t="s">
        <v>451</v>
      </c>
      <c r="D384" s="165" t="s">
        <v>422</v>
      </c>
      <c r="E384" s="166">
        <v>37257</v>
      </c>
      <c r="F384" s="167" t="s">
        <v>265</v>
      </c>
      <c r="G384" s="168" t="s">
        <v>452</v>
      </c>
      <c r="H384" s="168">
        <v>80000</v>
      </c>
      <c r="I384" s="168"/>
      <c r="J384" s="168"/>
      <c r="K384" s="168"/>
      <c r="L384" s="169" t="s">
        <v>435</v>
      </c>
    </row>
    <row r="385" spans="1:12" s="45" customFormat="1" ht="31.5">
      <c r="A385" s="164" t="s">
        <v>249</v>
      </c>
      <c r="B385" s="165" t="s">
        <v>1176</v>
      </c>
      <c r="C385" s="165" t="s">
        <v>1177</v>
      </c>
      <c r="D385" s="165" t="s">
        <v>271</v>
      </c>
      <c r="E385" s="166">
        <v>40179</v>
      </c>
      <c r="F385" s="167">
        <v>40543</v>
      </c>
      <c r="G385" s="168">
        <v>560000</v>
      </c>
      <c r="H385" s="168">
        <v>560000</v>
      </c>
      <c r="I385" s="168"/>
      <c r="J385" s="168"/>
      <c r="K385" s="168"/>
      <c r="L385" s="169" t="s">
        <v>435</v>
      </c>
    </row>
    <row r="386" spans="1:12" s="45" customFormat="1" ht="31.5">
      <c r="A386" s="164" t="s">
        <v>250</v>
      </c>
      <c r="B386" s="165" t="s">
        <v>1178</v>
      </c>
      <c r="C386" s="165" t="s">
        <v>1177</v>
      </c>
      <c r="D386" s="165" t="s">
        <v>271</v>
      </c>
      <c r="E386" s="166">
        <v>40179</v>
      </c>
      <c r="F386" s="167">
        <v>40543</v>
      </c>
      <c r="G386" s="168">
        <v>1632000</v>
      </c>
      <c r="H386" s="168">
        <v>1632001</v>
      </c>
      <c r="I386" s="168"/>
      <c r="J386" s="168"/>
      <c r="K386" s="168"/>
      <c r="L386" s="169" t="s">
        <v>435</v>
      </c>
    </row>
    <row r="387" spans="1:12" s="45" customFormat="1" ht="31.5">
      <c r="A387" s="164" t="s">
        <v>251</v>
      </c>
      <c r="B387" s="165" t="s">
        <v>1179</v>
      </c>
      <c r="C387" s="165" t="s">
        <v>1180</v>
      </c>
      <c r="D387" s="165" t="s">
        <v>271</v>
      </c>
      <c r="E387" s="166">
        <v>40269</v>
      </c>
      <c r="F387" s="167">
        <v>42004</v>
      </c>
      <c r="G387" s="168" t="s">
        <v>1181</v>
      </c>
      <c r="H387" s="168">
        <v>1100000</v>
      </c>
      <c r="I387" s="168">
        <v>1100000</v>
      </c>
      <c r="J387" s="168">
        <v>1100000</v>
      </c>
      <c r="K387" s="168">
        <v>2200000</v>
      </c>
      <c r="L387" s="169" t="s">
        <v>435</v>
      </c>
    </row>
    <row r="388" spans="1:12" s="45" customFormat="1" ht="31.5">
      <c r="A388" s="164" t="s">
        <v>253</v>
      </c>
      <c r="B388" s="165" t="s">
        <v>1066</v>
      </c>
      <c r="C388" s="165" t="s">
        <v>381</v>
      </c>
      <c r="D388" s="165" t="s">
        <v>432</v>
      </c>
      <c r="E388" s="166">
        <v>40312</v>
      </c>
      <c r="F388" s="167" t="s">
        <v>265</v>
      </c>
      <c r="G388" s="168" t="s">
        <v>98</v>
      </c>
      <c r="H388" s="168">
        <f>7.5*60000</f>
        <v>450000</v>
      </c>
      <c r="I388" s="168"/>
      <c r="J388" s="168"/>
      <c r="K388" s="168"/>
      <c r="L388" s="169"/>
    </row>
    <row r="389" spans="1:12" s="45" customFormat="1" ht="31.5">
      <c r="A389" s="164" t="s">
        <v>254</v>
      </c>
      <c r="B389" s="165" t="s">
        <v>1182</v>
      </c>
      <c r="C389" s="165" t="s">
        <v>816</v>
      </c>
      <c r="D389" s="165" t="s">
        <v>271</v>
      </c>
      <c r="E389" s="166" t="s">
        <v>1169</v>
      </c>
      <c r="F389" s="167" t="s">
        <v>265</v>
      </c>
      <c r="G389" s="168" t="s">
        <v>1170</v>
      </c>
      <c r="H389" s="168"/>
      <c r="I389" s="168"/>
      <c r="J389" s="168"/>
      <c r="K389" s="168"/>
      <c r="L389" s="169"/>
    </row>
    <row r="390" spans="1:12" s="45" customFormat="1" ht="63">
      <c r="A390" s="164" t="s">
        <v>256</v>
      </c>
      <c r="B390" s="165" t="s">
        <v>1183</v>
      </c>
      <c r="C390" s="165" t="s">
        <v>1184</v>
      </c>
      <c r="D390" s="165" t="s">
        <v>422</v>
      </c>
      <c r="E390" s="166">
        <v>40231</v>
      </c>
      <c r="F390" s="167" t="s">
        <v>265</v>
      </c>
      <c r="G390" s="168" t="s">
        <v>1170</v>
      </c>
      <c r="H390" s="168"/>
      <c r="I390" s="168"/>
      <c r="J390" s="168"/>
      <c r="K390" s="168"/>
      <c r="L390" s="169" t="s">
        <v>435</v>
      </c>
    </row>
    <row r="391" spans="1:12" s="45" customFormat="1" ht="31.5">
      <c r="A391" s="164" t="s">
        <v>257</v>
      </c>
      <c r="B391" s="165" t="s">
        <v>196</v>
      </c>
      <c r="C391" s="165" t="s">
        <v>1185</v>
      </c>
      <c r="D391" s="165" t="s">
        <v>271</v>
      </c>
      <c r="E391" s="166">
        <v>40360</v>
      </c>
      <c r="F391" s="167">
        <v>40724</v>
      </c>
      <c r="G391" s="168" t="s">
        <v>1170</v>
      </c>
      <c r="H391" s="168"/>
      <c r="I391" s="168"/>
      <c r="J391" s="168"/>
      <c r="K391" s="168"/>
      <c r="L391" s="169" t="s">
        <v>435</v>
      </c>
    </row>
    <row r="392" spans="1:12" s="45" customFormat="1" ht="31.5">
      <c r="A392" s="164" t="s">
        <v>258</v>
      </c>
      <c r="B392" s="165" t="s">
        <v>1186</v>
      </c>
      <c r="C392" s="165" t="s">
        <v>1187</v>
      </c>
      <c r="D392" s="165" t="s">
        <v>271</v>
      </c>
      <c r="E392" s="166">
        <v>40179</v>
      </c>
      <c r="F392" s="167" t="s">
        <v>265</v>
      </c>
      <c r="G392" s="168"/>
      <c r="H392" s="168"/>
      <c r="I392" s="168"/>
      <c r="J392" s="168"/>
      <c r="K392" s="168"/>
      <c r="L392" s="169" t="s">
        <v>435</v>
      </c>
    </row>
    <row r="393" spans="1:12" s="45" customFormat="1" ht="31.5">
      <c r="A393" s="164" t="s">
        <v>259</v>
      </c>
      <c r="B393" s="165" t="s">
        <v>1188</v>
      </c>
      <c r="C393" s="165" t="s">
        <v>1177</v>
      </c>
      <c r="D393" s="165" t="s">
        <v>271</v>
      </c>
      <c r="E393" s="166">
        <v>40179</v>
      </c>
      <c r="F393" s="167">
        <v>40543</v>
      </c>
      <c r="G393" s="168">
        <v>969000</v>
      </c>
      <c r="H393" s="168">
        <v>969000</v>
      </c>
      <c r="I393" s="168"/>
      <c r="J393" s="168"/>
      <c r="K393" s="168"/>
      <c r="L393" s="169" t="s">
        <v>322</v>
      </c>
    </row>
    <row r="394" spans="1:12" s="45" customFormat="1" ht="31.5">
      <c r="A394" s="164" t="s">
        <v>260</v>
      </c>
      <c r="B394" s="165" t="s">
        <v>1189</v>
      </c>
      <c r="C394" s="165" t="s">
        <v>1177</v>
      </c>
      <c r="D394" s="165" t="s">
        <v>271</v>
      </c>
      <c r="E394" s="166">
        <v>40179</v>
      </c>
      <c r="F394" s="167">
        <v>40543</v>
      </c>
      <c r="G394" s="168">
        <v>7080160</v>
      </c>
      <c r="H394" s="168">
        <v>7080160</v>
      </c>
      <c r="I394" s="168"/>
      <c r="J394" s="168"/>
      <c r="K394" s="168"/>
      <c r="L394" s="169" t="s">
        <v>435</v>
      </c>
    </row>
    <row r="395" spans="1:12" s="45" customFormat="1" ht="31.5">
      <c r="A395" s="164" t="s">
        <v>261</v>
      </c>
      <c r="B395" s="165" t="s">
        <v>1190</v>
      </c>
      <c r="C395" s="165" t="s">
        <v>1177</v>
      </c>
      <c r="D395" s="165" t="s">
        <v>271</v>
      </c>
      <c r="E395" s="166">
        <v>40179</v>
      </c>
      <c r="F395" s="167">
        <v>40543</v>
      </c>
      <c r="G395" s="168">
        <f>2000000/1.25</f>
        <v>1600000</v>
      </c>
      <c r="H395" s="168">
        <f>2000000/1.25</f>
        <v>1600000</v>
      </c>
      <c r="I395" s="168"/>
      <c r="J395" s="168"/>
      <c r="K395" s="168"/>
      <c r="L395" s="169" t="s">
        <v>435</v>
      </c>
    </row>
    <row r="396" spans="1:12" s="45" customFormat="1" ht="31.5">
      <c r="A396" s="164" t="s">
        <v>262</v>
      </c>
      <c r="B396" s="165" t="s">
        <v>1191</v>
      </c>
      <c r="C396" s="165" t="s">
        <v>1192</v>
      </c>
      <c r="D396" s="165" t="s">
        <v>422</v>
      </c>
      <c r="E396" s="166">
        <v>39356</v>
      </c>
      <c r="F396" s="167" t="s">
        <v>265</v>
      </c>
      <c r="G396" s="168" t="s">
        <v>1193</v>
      </c>
      <c r="H396" s="168">
        <f>12990*12</f>
        <v>155880</v>
      </c>
      <c r="I396" s="168"/>
      <c r="J396" s="168"/>
      <c r="K396" s="168"/>
      <c r="L396" s="169" t="s">
        <v>426</v>
      </c>
    </row>
    <row r="397" spans="1:12" s="45" customFormat="1" ht="47.25">
      <c r="A397" s="164" t="s">
        <v>315</v>
      </c>
      <c r="B397" s="165" t="s">
        <v>1191</v>
      </c>
      <c r="C397" s="165" t="s">
        <v>1194</v>
      </c>
      <c r="D397" s="165" t="s">
        <v>422</v>
      </c>
      <c r="E397" s="166" t="s">
        <v>1169</v>
      </c>
      <c r="F397" s="167" t="s">
        <v>265</v>
      </c>
      <c r="G397" s="168" t="s">
        <v>1170</v>
      </c>
      <c r="H397" s="168"/>
      <c r="I397" s="168"/>
      <c r="J397" s="168"/>
      <c r="K397" s="168"/>
      <c r="L397" s="169" t="s">
        <v>435</v>
      </c>
    </row>
    <row r="398" spans="1:12" s="45" customFormat="1" ht="31.5">
      <c r="A398" s="164" t="s">
        <v>316</v>
      </c>
      <c r="B398" s="165" t="s">
        <v>1195</v>
      </c>
      <c r="C398" s="165" t="s">
        <v>1177</v>
      </c>
      <c r="D398" s="165" t="s">
        <v>271</v>
      </c>
      <c r="E398" s="166">
        <v>40179</v>
      </c>
      <c r="F398" s="167">
        <v>40543</v>
      </c>
      <c r="G398" s="168">
        <v>3120000</v>
      </c>
      <c r="H398" s="168">
        <v>3120000</v>
      </c>
      <c r="I398" s="168"/>
      <c r="J398" s="168"/>
      <c r="K398" s="168"/>
      <c r="L398" s="169" t="s">
        <v>426</v>
      </c>
    </row>
    <row r="399" spans="1:12" s="45" customFormat="1" ht="31.5">
      <c r="A399" s="164" t="s">
        <v>414</v>
      </c>
      <c r="B399" s="165" t="s">
        <v>420</v>
      </c>
      <c r="C399" s="165" t="s">
        <v>421</v>
      </c>
      <c r="D399" s="165" t="s">
        <v>422</v>
      </c>
      <c r="E399" s="166">
        <v>40179</v>
      </c>
      <c r="F399" s="167">
        <v>40543</v>
      </c>
      <c r="G399" s="168" t="s">
        <v>423</v>
      </c>
      <c r="H399" s="168">
        <v>21000000</v>
      </c>
      <c r="I399" s="168"/>
      <c r="J399" s="168"/>
      <c r="K399" s="168"/>
      <c r="L399" s="169" t="s">
        <v>426</v>
      </c>
    </row>
    <row r="400" spans="1:12" s="45" customFormat="1" ht="47.25">
      <c r="A400" s="164" t="s">
        <v>417</v>
      </c>
      <c r="B400" s="165" t="s">
        <v>447</v>
      </c>
      <c r="C400" s="165" t="s">
        <v>448</v>
      </c>
      <c r="D400" s="165" t="s">
        <v>422</v>
      </c>
      <c r="E400" s="166">
        <v>40179</v>
      </c>
      <c r="F400" s="167">
        <v>40543</v>
      </c>
      <c r="G400" s="168" t="s">
        <v>449</v>
      </c>
      <c r="H400" s="168">
        <v>636000</v>
      </c>
      <c r="I400" s="168"/>
      <c r="J400" s="168"/>
      <c r="K400" s="168"/>
      <c r="L400" s="169" t="s">
        <v>426</v>
      </c>
    </row>
    <row r="401" spans="1:12" s="45" customFormat="1" ht="78.75">
      <c r="A401" s="164" t="s">
        <v>512</v>
      </c>
      <c r="B401" s="165" t="s">
        <v>1005</v>
      </c>
      <c r="C401" s="165" t="s">
        <v>1196</v>
      </c>
      <c r="D401" s="165" t="s">
        <v>422</v>
      </c>
      <c r="E401" s="166">
        <v>38961</v>
      </c>
      <c r="F401" s="167" t="s">
        <v>265</v>
      </c>
      <c r="G401" s="168" t="s">
        <v>1197</v>
      </c>
      <c r="H401" s="168"/>
      <c r="I401" s="168"/>
      <c r="J401" s="168"/>
      <c r="K401" s="168"/>
      <c r="L401" s="169" t="s">
        <v>426</v>
      </c>
    </row>
    <row r="402" spans="1:12" s="45" customFormat="1" ht="31.5">
      <c r="A402" s="164" t="s">
        <v>515</v>
      </c>
      <c r="B402" s="165" t="s">
        <v>197</v>
      </c>
      <c r="C402" s="165" t="s">
        <v>734</v>
      </c>
      <c r="D402" s="165" t="s">
        <v>445</v>
      </c>
      <c r="E402" s="166">
        <v>40325</v>
      </c>
      <c r="F402" s="167">
        <v>40690</v>
      </c>
      <c r="G402" s="168" t="s">
        <v>198</v>
      </c>
      <c r="H402" s="168">
        <f>12*150000</f>
        <v>1800000</v>
      </c>
      <c r="I402" s="168"/>
      <c r="J402" s="168"/>
      <c r="K402" s="168"/>
      <c r="L402" s="169" t="s">
        <v>426</v>
      </c>
    </row>
    <row r="403" spans="1:12" s="45" customFormat="1" ht="31.5">
      <c r="A403" s="164" t="s">
        <v>520</v>
      </c>
      <c r="B403" s="165" t="s">
        <v>1198</v>
      </c>
      <c r="C403" s="165" t="s">
        <v>1177</v>
      </c>
      <c r="D403" s="165" t="s">
        <v>271</v>
      </c>
      <c r="E403" s="166">
        <v>40179</v>
      </c>
      <c r="F403" s="167">
        <v>40543</v>
      </c>
      <c r="G403" s="168">
        <f>4800000/1.25</f>
        <v>3840000</v>
      </c>
      <c r="H403" s="168">
        <f>4800000/1.25</f>
        <v>3840000</v>
      </c>
      <c r="I403" s="168"/>
      <c r="J403" s="168"/>
      <c r="K403" s="168"/>
      <c r="L403" s="169" t="s">
        <v>426</v>
      </c>
    </row>
    <row r="404" spans="1:12" s="45" customFormat="1" ht="31.5">
      <c r="A404" s="164" t="s">
        <v>523</v>
      </c>
      <c r="B404" s="165" t="s">
        <v>1199</v>
      </c>
      <c r="C404" s="165" t="s">
        <v>1177</v>
      </c>
      <c r="D404" s="165" t="s">
        <v>271</v>
      </c>
      <c r="E404" s="166">
        <v>40179</v>
      </c>
      <c r="F404" s="167">
        <v>40543</v>
      </c>
      <c r="G404" s="168">
        <f>480000/1.25</f>
        <v>384000</v>
      </c>
      <c r="H404" s="168">
        <f>480000/1.25</f>
        <v>384000</v>
      </c>
      <c r="I404" s="168"/>
      <c r="J404" s="168"/>
      <c r="K404" s="168"/>
      <c r="L404" s="169" t="s">
        <v>426</v>
      </c>
    </row>
    <row r="405" spans="1:12" s="45" customFormat="1" ht="31.5">
      <c r="A405" s="164" t="s">
        <v>525</v>
      </c>
      <c r="B405" s="165" t="s">
        <v>436</v>
      </c>
      <c r="C405" s="165" t="s">
        <v>437</v>
      </c>
      <c r="D405" s="165" t="s">
        <v>422</v>
      </c>
      <c r="E405" s="166">
        <v>37288</v>
      </c>
      <c r="F405" s="167" t="s">
        <v>265</v>
      </c>
      <c r="G405" s="168" t="s">
        <v>438</v>
      </c>
      <c r="H405" s="168">
        <v>180000</v>
      </c>
      <c r="I405" s="168"/>
      <c r="J405" s="168"/>
      <c r="K405" s="168"/>
      <c r="L405" s="169" t="s">
        <v>426</v>
      </c>
    </row>
    <row r="406" spans="1:12" s="45" customFormat="1" ht="31.5">
      <c r="A406" s="164" t="s">
        <v>529</v>
      </c>
      <c r="B406" s="165" t="s">
        <v>1200</v>
      </c>
      <c r="C406" s="165" t="s">
        <v>424</v>
      </c>
      <c r="D406" s="165" t="s">
        <v>422</v>
      </c>
      <c r="E406" s="166">
        <v>38961</v>
      </c>
      <c r="F406" s="167" t="s">
        <v>265</v>
      </c>
      <c r="G406" s="168" t="s">
        <v>425</v>
      </c>
      <c r="H406" s="168">
        <v>420000</v>
      </c>
      <c r="I406" s="168"/>
      <c r="J406" s="168"/>
      <c r="K406" s="168"/>
      <c r="L406" s="169" t="s">
        <v>426</v>
      </c>
    </row>
    <row r="407" spans="1:12" s="45" customFormat="1" ht="31.5">
      <c r="A407" s="164" t="s">
        <v>531</v>
      </c>
      <c r="B407" s="165" t="s">
        <v>374</v>
      </c>
      <c r="C407" s="165" t="s">
        <v>433</v>
      </c>
      <c r="D407" s="165" t="s">
        <v>432</v>
      </c>
      <c r="E407" s="166">
        <v>37500</v>
      </c>
      <c r="F407" s="167" t="s">
        <v>265</v>
      </c>
      <c r="G407" s="168" t="s">
        <v>434</v>
      </c>
      <c r="H407" s="168">
        <v>22800</v>
      </c>
      <c r="I407" s="168"/>
      <c r="J407" s="168"/>
      <c r="K407" s="168"/>
      <c r="L407" s="169" t="s">
        <v>435</v>
      </c>
    </row>
    <row r="408" spans="1:12" s="45" customFormat="1" ht="31.5">
      <c r="A408" s="164" t="s">
        <v>534</v>
      </c>
      <c r="B408" s="165" t="s">
        <v>998</v>
      </c>
      <c r="C408" s="165" t="s">
        <v>1177</v>
      </c>
      <c r="D408" s="165" t="s">
        <v>271</v>
      </c>
      <c r="E408" s="166">
        <v>40179</v>
      </c>
      <c r="F408" s="167">
        <v>40543</v>
      </c>
      <c r="G408" s="168">
        <f>3113958+5*336000/1.25</f>
        <v>4457958</v>
      </c>
      <c r="H408" s="168">
        <f>3113958+5*336000/1.25</f>
        <v>4457958</v>
      </c>
      <c r="I408" s="168"/>
      <c r="J408" s="168"/>
      <c r="K408" s="168"/>
      <c r="L408" s="169" t="s">
        <v>1201</v>
      </c>
    </row>
    <row r="409" spans="1:12" s="45" customFormat="1" ht="63">
      <c r="A409" s="164" t="s">
        <v>535</v>
      </c>
      <c r="B409" s="165" t="s">
        <v>443</v>
      </c>
      <c r="C409" s="165" t="s">
        <v>444</v>
      </c>
      <c r="D409" s="165" t="s">
        <v>445</v>
      </c>
      <c r="E409" s="166">
        <v>39066</v>
      </c>
      <c r="F409" s="167" t="s">
        <v>265</v>
      </c>
      <c r="G409" s="168" t="s">
        <v>1202</v>
      </c>
      <c r="H409" s="168">
        <v>50000</v>
      </c>
      <c r="I409" s="168"/>
      <c r="J409" s="168"/>
      <c r="K409" s="168"/>
      <c r="L409" s="169" t="s">
        <v>426</v>
      </c>
    </row>
    <row r="410" spans="1:12" ht="65.25" customHeight="1">
      <c r="A410" s="164" t="s">
        <v>538</v>
      </c>
      <c r="B410" s="165" t="s">
        <v>1203</v>
      </c>
      <c r="C410" s="165" t="s">
        <v>1204</v>
      </c>
      <c r="D410" s="165" t="s">
        <v>422</v>
      </c>
      <c r="E410" s="166">
        <v>40245</v>
      </c>
      <c r="F410" s="167" t="s">
        <v>265</v>
      </c>
      <c r="G410" s="168" t="s">
        <v>1170</v>
      </c>
      <c r="H410" s="168"/>
      <c r="I410" s="168"/>
      <c r="J410" s="168"/>
      <c r="K410" s="168"/>
      <c r="L410" s="169" t="s">
        <v>426</v>
      </c>
    </row>
    <row r="411" spans="1:12" ht="78.75">
      <c r="A411" s="164" t="s">
        <v>540</v>
      </c>
      <c r="B411" s="165" t="s">
        <v>446</v>
      </c>
      <c r="C411" s="165" t="s">
        <v>1205</v>
      </c>
      <c r="D411" s="165" t="s">
        <v>422</v>
      </c>
      <c r="E411" s="166">
        <v>39083</v>
      </c>
      <c r="F411" s="167" t="s">
        <v>265</v>
      </c>
      <c r="G411" s="168" t="s">
        <v>1206</v>
      </c>
      <c r="H411" s="168">
        <f>4*40500+49500</f>
        <v>211500</v>
      </c>
      <c r="I411" s="168"/>
      <c r="J411" s="168"/>
      <c r="K411" s="168"/>
      <c r="L411" s="169" t="s">
        <v>426</v>
      </c>
    </row>
    <row r="412" spans="1:12" ht="31.5">
      <c r="A412" s="164" t="s">
        <v>543</v>
      </c>
      <c r="B412" s="165" t="s">
        <v>1207</v>
      </c>
      <c r="C412" s="165" t="s">
        <v>1177</v>
      </c>
      <c r="D412" s="165" t="s">
        <v>271</v>
      </c>
      <c r="E412" s="166">
        <v>40179</v>
      </c>
      <c r="F412" s="167">
        <v>40543</v>
      </c>
      <c r="G412" s="168">
        <v>247000</v>
      </c>
      <c r="H412" s="168">
        <v>247000</v>
      </c>
      <c r="I412" s="168"/>
      <c r="J412" s="168"/>
      <c r="K412" s="168"/>
      <c r="L412" s="169" t="s">
        <v>426</v>
      </c>
    </row>
    <row r="413" spans="1:12" ht="47.25">
      <c r="A413" s="164" t="s">
        <v>546</v>
      </c>
      <c r="B413" s="165" t="s">
        <v>453</v>
      </c>
      <c r="C413" s="165" t="s">
        <v>454</v>
      </c>
      <c r="D413" s="165" t="s">
        <v>422</v>
      </c>
      <c r="E413" s="166">
        <v>40179</v>
      </c>
      <c r="F413" s="167">
        <v>40543</v>
      </c>
      <c r="G413" s="168" t="s">
        <v>455</v>
      </c>
      <c r="H413" s="168">
        <v>260000</v>
      </c>
      <c r="I413" s="168"/>
      <c r="J413" s="168"/>
      <c r="K413" s="168"/>
      <c r="L413" s="169" t="s">
        <v>426</v>
      </c>
    </row>
    <row r="414" spans="1:12" ht="47.25">
      <c r="A414" s="164" t="s">
        <v>549</v>
      </c>
      <c r="B414" s="165" t="s">
        <v>430</v>
      </c>
      <c r="C414" s="165" t="s">
        <v>431</v>
      </c>
      <c r="D414" s="165" t="s">
        <v>432</v>
      </c>
      <c r="E414" s="166">
        <v>40179</v>
      </c>
      <c r="F414" s="167">
        <v>40543</v>
      </c>
      <c r="G414" s="168" t="s">
        <v>1208</v>
      </c>
      <c r="H414" s="168">
        <v>635000</v>
      </c>
      <c r="I414" s="168"/>
      <c r="J414" s="168"/>
      <c r="K414" s="168"/>
      <c r="L414" s="169" t="s">
        <v>426</v>
      </c>
    </row>
    <row r="415" spans="1:12" ht="31.5">
      <c r="A415" s="164" t="s">
        <v>550</v>
      </c>
      <c r="B415" s="165" t="s">
        <v>427</v>
      </c>
      <c r="C415" s="165" t="s">
        <v>428</v>
      </c>
      <c r="D415" s="165" t="s">
        <v>422</v>
      </c>
      <c r="E415" s="166">
        <v>36526</v>
      </c>
      <c r="F415" s="167" t="s">
        <v>265</v>
      </c>
      <c r="G415" s="168" t="s">
        <v>429</v>
      </c>
      <c r="H415" s="168">
        <v>114000</v>
      </c>
      <c r="I415" s="168"/>
      <c r="J415" s="168"/>
      <c r="K415" s="168"/>
      <c r="L415" s="169" t="s">
        <v>426</v>
      </c>
    </row>
    <row r="416" spans="1:12" ht="31.5">
      <c r="A416" s="164" t="s">
        <v>554</v>
      </c>
      <c r="B416" s="165" t="s">
        <v>1209</v>
      </c>
      <c r="C416" s="165" t="s">
        <v>1177</v>
      </c>
      <c r="D416" s="165" t="s">
        <v>271</v>
      </c>
      <c r="E416" s="166">
        <v>40269</v>
      </c>
      <c r="F416" s="167">
        <v>40543</v>
      </c>
      <c r="G416" s="168">
        <v>4588650</v>
      </c>
      <c r="H416" s="168">
        <v>4588651</v>
      </c>
      <c r="I416" s="168"/>
      <c r="J416" s="168"/>
      <c r="K416" s="168"/>
      <c r="L416" s="169" t="s">
        <v>426</v>
      </c>
    </row>
    <row r="417" spans="1:12" ht="47.25">
      <c r="A417" s="164" t="s">
        <v>556</v>
      </c>
      <c r="B417" s="165" t="s">
        <v>1210</v>
      </c>
      <c r="C417" s="165" t="s">
        <v>1211</v>
      </c>
      <c r="D417" s="165" t="s">
        <v>1212</v>
      </c>
      <c r="E417" s="166">
        <v>40207</v>
      </c>
      <c r="F417" s="170" t="s">
        <v>265</v>
      </c>
      <c r="G417" s="168" t="s">
        <v>1213</v>
      </c>
      <c r="H417" s="168"/>
      <c r="I417" s="168"/>
      <c r="J417" s="168"/>
      <c r="K417" s="168"/>
      <c r="L417" s="169" t="s">
        <v>426</v>
      </c>
    </row>
    <row r="418" spans="1:12" ht="31.5">
      <c r="A418" s="164" t="s">
        <v>558</v>
      </c>
      <c r="B418" s="165" t="s">
        <v>199</v>
      </c>
      <c r="C418" s="165" t="s">
        <v>200</v>
      </c>
      <c r="D418" s="165" t="s">
        <v>271</v>
      </c>
      <c r="E418" s="166">
        <v>40269</v>
      </c>
      <c r="F418" s="170" t="s">
        <v>265</v>
      </c>
      <c r="G418" s="168" t="s">
        <v>1170</v>
      </c>
      <c r="H418" s="168"/>
      <c r="I418" s="168"/>
      <c r="J418" s="168"/>
      <c r="K418" s="168"/>
      <c r="L418" s="169" t="s">
        <v>426</v>
      </c>
    </row>
    <row r="419" spans="1:12" ht="31.5">
      <c r="A419" s="164" t="s">
        <v>560</v>
      </c>
      <c r="B419" s="165" t="s">
        <v>1214</v>
      </c>
      <c r="C419" s="165" t="s">
        <v>1177</v>
      </c>
      <c r="D419" s="165" t="s">
        <v>271</v>
      </c>
      <c r="E419" s="166">
        <v>40179</v>
      </c>
      <c r="F419" s="167">
        <v>40543</v>
      </c>
      <c r="G419" s="168">
        <f>480000/1.25</f>
        <v>384000</v>
      </c>
      <c r="H419" s="168">
        <f>480000/1.25</f>
        <v>384000</v>
      </c>
      <c r="I419" s="168"/>
      <c r="J419" s="168"/>
      <c r="K419" s="168"/>
      <c r="L419" s="169" t="s">
        <v>426</v>
      </c>
    </row>
    <row r="420" spans="1:12" ht="47.25">
      <c r="A420" s="164" t="s">
        <v>562</v>
      </c>
      <c r="B420" s="165" t="s">
        <v>201</v>
      </c>
      <c r="C420" s="165" t="s">
        <v>336</v>
      </c>
      <c r="D420" s="165" t="s">
        <v>422</v>
      </c>
      <c r="E420" s="166">
        <v>34849</v>
      </c>
      <c r="F420" s="167" t="s">
        <v>265</v>
      </c>
      <c r="G420" s="168" t="s">
        <v>202</v>
      </c>
      <c r="H420" s="168"/>
      <c r="I420" s="168"/>
      <c r="J420" s="168"/>
      <c r="K420" s="168"/>
      <c r="L420" s="169"/>
    </row>
    <row r="421" spans="1:12" ht="63">
      <c r="A421" s="164" t="s">
        <v>566</v>
      </c>
      <c r="B421" s="165" t="s">
        <v>1215</v>
      </c>
      <c r="C421" s="165" t="s">
        <v>1184</v>
      </c>
      <c r="D421" s="165" t="s">
        <v>422</v>
      </c>
      <c r="E421" s="166">
        <v>40206</v>
      </c>
      <c r="F421" s="167" t="s">
        <v>265</v>
      </c>
      <c r="G421" s="168" t="s">
        <v>1170</v>
      </c>
      <c r="H421" s="168"/>
      <c r="I421" s="168"/>
      <c r="J421" s="168"/>
      <c r="K421" s="168"/>
      <c r="L421" s="169" t="s">
        <v>426</v>
      </c>
    </row>
    <row r="422" spans="1:12" ht="31.5">
      <c r="A422" s="164" t="s">
        <v>570</v>
      </c>
      <c r="B422" s="165" t="s">
        <v>1216</v>
      </c>
      <c r="C422" s="165" t="s">
        <v>1177</v>
      </c>
      <c r="D422" s="165" t="s">
        <v>271</v>
      </c>
      <c r="E422" s="166">
        <v>40179</v>
      </c>
      <c r="F422" s="167">
        <v>40543</v>
      </c>
      <c r="G422" s="168">
        <f>8400000/1.25</f>
        <v>6720000</v>
      </c>
      <c r="H422" s="168">
        <f>8400000/1.25</f>
        <v>6720000</v>
      </c>
      <c r="I422" s="168"/>
      <c r="J422" s="168"/>
      <c r="K422" s="168"/>
      <c r="L422" s="169" t="s">
        <v>426</v>
      </c>
    </row>
    <row r="423" spans="1:12" ht="31.5">
      <c r="A423" s="164" t="s">
        <v>574</v>
      </c>
      <c r="B423" s="165" t="s">
        <v>1217</v>
      </c>
      <c r="C423" s="165" t="s">
        <v>1177</v>
      </c>
      <c r="D423" s="165" t="s">
        <v>271</v>
      </c>
      <c r="E423" s="166">
        <v>40179</v>
      </c>
      <c r="F423" s="167">
        <v>40543</v>
      </c>
      <c r="G423" s="168">
        <v>1600000</v>
      </c>
      <c r="H423" s="168">
        <f>2000000/1.25</f>
        <v>1600000</v>
      </c>
      <c r="I423" s="168"/>
      <c r="J423" s="168"/>
      <c r="K423" s="168"/>
      <c r="L423" s="169" t="s">
        <v>426</v>
      </c>
    </row>
    <row r="424" spans="1:12" ht="31.5">
      <c r="A424" s="164" t="s">
        <v>576</v>
      </c>
      <c r="B424" s="165" t="s">
        <v>1218</v>
      </c>
      <c r="C424" s="165" t="s">
        <v>1177</v>
      </c>
      <c r="D424" s="165" t="s">
        <v>271</v>
      </c>
      <c r="E424" s="166">
        <v>40179</v>
      </c>
      <c r="F424" s="167">
        <v>40543</v>
      </c>
      <c r="G424" s="168">
        <v>3760000</v>
      </c>
      <c r="H424" s="168">
        <v>3760000</v>
      </c>
      <c r="I424" s="168"/>
      <c r="J424" s="168"/>
      <c r="K424" s="168"/>
      <c r="L424" s="169" t="s">
        <v>426</v>
      </c>
    </row>
    <row r="425" spans="1:12" ht="32.25" thickBot="1">
      <c r="A425" s="164" t="s">
        <v>578</v>
      </c>
      <c r="B425" s="165" t="s">
        <v>439</v>
      </c>
      <c r="C425" s="165" t="s">
        <v>440</v>
      </c>
      <c r="D425" s="165" t="s">
        <v>422</v>
      </c>
      <c r="E425" s="166">
        <v>37288</v>
      </c>
      <c r="F425" s="167" t="s">
        <v>265</v>
      </c>
      <c r="G425" s="168" t="s">
        <v>441</v>
      </c>
      <c r="H425" s="168" t="s">
        <v>442</v>
      </c>
      <c r="I425" s="168"/>
      <c r="J425" s="168"/>
      <c r="K425" s="168"/>
      <c r="L425" s="169" t="s">
        <v>426</v>
      </c>
    </row>
    <row r="426" spans="1:12" s="45" customFormat="1" ht="24.75" customHeight="1" thickBot="1">
      <c r="A426" s="246" t="s">
        <v>273</v>
      </c>
      <c r="B426" s="247"/>
      <c r="C426" s="247"/>
      <c r="D426" s="247"/>
      <c r="E426" s="247"/>
      <c r="F426" s="247"/>
      <c r="G426" s="247"/>
      <c r="H426" s="247"/>
      <c r="I426" s="247"/>
      <c r="J426" s="247"/>
      <c r="K426" s="247"/>
      <c r="L426" s="248"/>
    </row>
    <row r="427" spans="1:12" s="45" customFormat="1" ht="24.75" customHeight="1">
      <c r="A427" s="53" t="s">
        <v>244</v>
      </c>
      <c r="B427" s="171" t="s">
        <v>781</v>
      </c>
      <c r="C427" s="171" t="s">
        <v>782</v>
      </c>
      <c r="D427" s="171" t="s">
        <v>783</v>
      </c>
      <c r="E427" s="55">
        <v>37803</v>
      </c>
      <c r="F427" s="57" t="s">
        <v>784</v>
      </c>
      <c r="G427" s="58" t="s">
        <v>1309</v>
      </c>
      <c r="H427" s="58">
        <v>480000</v>
      </c>
      <c r="I427" s="172"/>
      <c r="J427" s="172"/>
      <c r="K427" s="172"/>
      <c r="L427" s="173"/>
    </row>
    <row r="428" spans="1:12" s="45" customFormat="1" ht="24.75" customHeight="1">
      <c r="A428" s="68" t="s">
        <v>246</v>
      </c>
      <c r="B428" s="108" t="s">
        <v>1310</v>
      </c>
      <c r="C428" s="108" t="s">
        <v>252</v>
      </c>
      <c r="D428" s="108" t="s">
        <v>783</v>
      </c>
      <c r="E428" s="61">
        <v>40217</v>
      </c>
      <c r="F428" s="66" t="s">
        <v>784</v>
      </c>
      <c r="G428" s="63" t="s">
        <v>814</v>
      </c>
      <c r="H428" s="63"/>
      <c r="I428" s="70"/>
      <c r="J428" s="70"/>
      <c r="K428" s="70"/>
      <c r="L428" s="174"/>
    </row>
    <row r="429" spans="1:12" s="45" customFormat="1" ht="24.75" customHeight="1">
      <c r="A429" s="68" t="s">
        <v>247</v>
      </c>
      <c r="B429" s="108" t="s">
        <v>787</v>
      </c>
      <c r="C429" s="108" t="s">
        <v>788</v>
      </c>
      <c r="D429" s="108" t="s">
        <v>783</v>
      </c>
      <c r="E429" s="61">
        <v>39416</v>
      </c>
      <c r="F429" s="61" t="s">
        <v>784</v>
      </c>
      <c r="G429" s="63" t="s">
        <v>941</v>
      </c>
      <c r="H429" s="63">
        <v>1500000</v>
      </c>
      <c r="I429" s="70"/>
      <c r="J429" s="70"/>
      <c r="K429" s="70"/>
      <c r="L429" s="174"/>
    </row>
    <row r="430" spans="1:12" s="45" customFormat="1" ht="24.75" customHeight="1">
      <c r="A430" s="68" t="s">
        <v>248</v>
      </c>
      <c r="B430" s="108" t="s">
        <v>349</v>
      </c>
      <c r="C430" s="108" t="s">
        <v>789</v>
      </c>
      <c r="D430" s="108" t="s">
        <v>783</v>
      </c>
      <c r="E430" s="61">
        <v>39753</v>
      </c>
      <c r="F430" s="61">
        <v>40847</v>
      </c>
      <c r="G430" s="63" t="s">
        <v>1311</v>
      </c>
      <c r="H430" s="63">
        <f>73801*12</f>
        <v>885612</v>
      </c>
      <c r="I430" s="70"/>
      <c r="J430" s="70"/>
      <c r="K430" s="70"/>
      <c r="L430" s="174"/>
    </row>
    <row r="431" spans="1:12" s="45" customFormat="1" ht="24.75" customHeight="1">
      <c r="A431" s="68" t="s">
        <v>249</v>
      </c>
      <c r="B431" s="108" t="s">
        <v>349</v>
      </c>
      <c r="C431" s="108" t="s">
        <v>789</v>
      </c>
      <c r="D431" s="108" t="s">
        <v>783</v>
      </c>
      <c r="E431" s="61">
        <v>39753</v>
      </c>
      <c r="F431" s="61">
        <v>40847</v>
      </c>
      <c r="G431" s="63" t="s">
        <v>1312</v>
      </c>
      <c r="H431" s="63">
        <f>55538*12</f>
        <v>666456</v>
      </c>
      <c r="I431" s="70"/>
      <c r="J431" s="70"/>
      <c r="K431" s="70"/>
      <c r="L431" s="174"/>
    </row>
    <row r="432" spans="1:12" s="45" customFormat="1" ht="24.75" customHeight="1">
      <c r="A432" s="68" t="s">
        <v>250</v>
      </c>
      <c r="B432" s="108" t="s">
        <v>1002</v>
      </c>
      <c r="C432" s="108" t="s">
        <v>1313</v>
      </c>
      <c r="D432" s="108" t="s">
        <v>783</v>
      </c>
      <c r="E432" s="61"/>
      <c r="F432" s="61" t="s">
        <v>784</v>
      </c>
      <c r="G432" s="63" t="s">
        <v>814</v>
      </c>
      <c r="H432" s="63"/>
      <c r="I432" s="70"/>
      <c r="J432" s="70"/>
      <c r="K432" s="70"/>
      <c r="L432" s="174"/>
    </row>
    <row r="433" spans="1:12" s="45" customFormat="1" ht="24.75" customHeight="1">
      <c r="A433" s="68" t="s">
        <v>251</v>
      </c>
      <c r="B433" s="108" t="s">
        <v>790</v>
      </c>
      <c r="C433" s="108" t="s">
        <v>791</v>
      </c>
      <c r="D433" s="108" t="s">
        <v>783</v>
      </c>
      <c r="E433" s="61">
        <v>37452</v>
      </c>
      <c r="F433" s="66" t="s">
        <v>784</v>
      </c>
      <c r="G433" s="63" t="s">
        <v>1314</v>
      </c>
      <c r="H433" s="63">
        <v>161280</v>
      </c>
      <c r="I433" s="70"/>
      <c r="J433" s="70"/>
      <c r="K433" s="70"/>
      <c r="L433" s="174"/>
    </row>
    <row r="434" spans="1:12" s="45" customFormat="1" ht="24.75" customHeight="1">
      <c r="A434" s="68" t="s">
        <v>253</v>
      </c>
      <c r="B434" s="108" t="s">
        <v>792</v>
      </c>
      <c r="C434" s="108" t="s">
        <v>793</v>
      </c>
      <c r="D434" s="108" t="s">
        <v>783</v>
      </c>
      <c r="E434" s="61" t="s">
        <v>794</v>
      </c>
      <c r="F434" s="61" t="s">
        <v>784</v>
      </c>
      <c r="G434" s="63" t="s">
        <v>814</v>
      </c>
      <c r="H434" s="63"/>
      <c r="I434" s="70"/>
      <c r="J434" s="70"/>
      <c r="K434" s="70"/>
      <c r="L434" s="174"/>
    </row>
    <row r="435" spans="1:12" s="45" customFormat="1" ht="24.75" customHeight="1">
      <c r="A435" s="68" t="s">
        <v>254</v>
      </c>
      <c r="B435" s="108" t="s">
        <v>795</v>
      </c>
      <c r="C435" s="108" t="s">
        <v>796</v>
      </c>
      <c r="D435" s="108" t="s">
        <v>783</v>
      </c>
      <c r="E435" s="61">
        <v>37591</v>
      </c>
      <c r="F435" s="61" t="s">
        <v>784</v>
      </c>
      <c r="G435" s="63" t="s">
        <v>1315</v>
      </c>
      <c r="H435" s="63">
        <f>13596*12</f>
        <v>163152</v>
      </c>
      <c r="I435" s="70"/>
      <c r="J435" s="70"/>
      <c r="K435" s="70"/>
      <c r="L435" s="174"/>
    </row>
    <row r="436" spans="1:12" s="45" customFormat="1" ht="24.75" customHeight="1">
      <c r="A436" s="68" t="s">
        <v>256</v>
      </c>
      <c r="B436" s="108" t="s">
        <v>360</v>
      </c>
      <c r="C436" s="108" t="s">
        <v>1316</v>
      </c>
      <c r="D436" s="108" t="s">
        <v>783</v>
      </c>
      <c r="E436" s="61">
        <v>40118</v>
      </c>
      <c r="F436" s="61">
        <v>40360</v>
      </c>
      <c r="G436" s="63" t="s">
        <v>814</v>
      </c>
      <c r="H436" s="63"/>
      <c r="I436" s="70"/>
      <c r="J436" s="70"/>
      <c r="K436" s="70"/>
      <c r="L436" s="174"/>
    </row>
    <row r="437" spans="1:12" s="45" customFormat="1" ht="24.75" customHeight="1">
      <c r="A437" s="68" t="s">
        <v>257</v>
      </c>
      <c r="B437" s="52" t="s">
        <v>392</v>
      </c>
      <c r="C437" s="52" t="s">
        <v>393</v>
      </c>
      <c r="D437" s="52" t="s">
        <v>390</v>
      </c>
      <c r="E437" s="175">
        <v>40179</v>
      </c>
      <c r="F437" s="61" t="s">
        <v>784</v>
      </c>
      <c r="G437" s="63"/>
      <c r="H437" s="63"/>
      <c r="I437" s="70"/>
      <c r="J437" s="70"/>
      <c r="K437" s="70"/>
      <c r="L437" s="174"/>
    </row>
    <row r="438" spans="1:12" s="45" customFormat="1" ht="24.75" customHeight="1">
      <c r="A438" s="68" t="s">
        <v>258</v>
      </c>
      <c r="B438" s="52" t="s">
        <v>394</v>
      </c>
      <c r="C438" s="52" t="s">
        <v>313</v>
      </c>
      <c r="D438" s="52" t="s">
        <v>390</v>
      </c>
      <c r="E438" s="175">
        <v>39814</v>
      </c>
      <c r="F438" s="61" t="s">
        <v>784</v>
      </c>
      <c r="G438" s="63"/>
      <c r="H438" s="63"/>
      <c r="I438" s="70"/>
      <c r="J438" s="70"/>
      <c r="K438" s="70"/>
      <c r="L438" s="174"/>
    </row>
    <row r="439" spans="1:12" s="45" customFormat="1" ht="24.75" customHeight="1">
      <c r="A439" s="68" t="s">
        <v>259</v>
      </c>
      <c r="B439" s="108" t="s">
        <v>797</v>
      </c>
      <c r="C439" s="108" t="s">
        <v>798</v>
      </c>
      <c r="D439" s="108" t="s">
        <v>799</v>
      </c>
      <c r="E439" s="61">
        <v>39203</v>
      </c>
      <c r="F439" s="61">
        <v>40646</v>
      </c>
      <c r="G439" s="63">
        <f>SUM(H439:J439)</f>
        <v>1253365</v>
      </c>
      <c r="H439" s="63">
        <v>974984</v>
      </c>
      <c r="I439" s="63">
        <v>278381</v>
      </c>
      <c r="J439" s="63"/>
      <c r="K439" s="70"/>
      <c r="L439" s="174"/>
    </row>
    <row r="440" spans="1:12" s="45" customFormat="1" ht="24.75" customHeight="1">
      <c r="A440" s="68" t="s">
        <v>260</v>
      </c>
      <c r="B440" s="108" t="s">
        <v>800</v>
      </c>
      <c r="C440" s="108" t="s">
        <v>798</v>
      </c>
      <c r="D440" s="108" t="s">
        <v>799</v>
      </c>
      <c r="E440" s="61">
        <v>39083</v>
      </c>
      <c r="F440" s="61">
        <v>40643</v>
      </c>
      <c r="G440" s="63">
        <f>SUM(H440:J440)</f>
        <v>1759155</v>
      </c>
      <c r="H440" s="63">
        <v>1377696</v>
      </c>
      <c r="I440" s="63">
        <v>381459</v>
      </c>
      <c r="J440" s="63"/>
      <c r="K440" s="70"/>
      <c r="L440" s="174"/>
    </row>
    <row r="441" spans="1:12" s="45" customFormat="1" ht="24.75" customHeight="1">
      <c r="A441" s="68" t="s">
        <v>261</v>
      </c>
      <c r="B441" s="108" t="s">
        <v>801</v>
      </c>
      <c r="C441" s="108" t="s">
        <v>798</v>
      </c>
      <c r="D441" s="108" t="s">
        <v>799</v>
      </c>
      <c r="E441" s="61">
        <v>39083</v>
      </c>
      <c r="F441" s="61">
        <v>40696</v>
      </c>
      <c r="G441" s="63">
        <f>SUM(H441:J441)</f>
        <v>4172949</v>
      </c>
      <c r="H441" s="63">
        <v>2300232</v>
      </c>
      <c r="I441" s="63">
        <v>1872717</v>
      </c>
      <c r="J441" s="63"/>
      <c r="K441" s="70"/>
      <c r="L441" s="174"/>
    </row>
    <row r="442" spans="1:12" s="45" customFormat="1" ht="24.75" customHeight="1">
      <c r="A442" s="68" t="s">
        <v>262</v>
      </c>
      <c r="B442" s="108" t="s">
        <v>802</v>
      </c>
      <c r="C442" s="108" t="s">
        <v>798</v>
      </c>
      <c r="D442" s="108" t="s">
        <v>799</v>
      </c>
      <c r="E442" s="61">
        <v>39203</v>
      </c>
      <c r="F442" s="61">
        <v>40932</v>
      </c>
      <c r="G442" s="63">
        <f>SUM(H442:K442)</f>
        <v>5827591</v>
      </c>
      <c r="H442" s="63">
        <v>2366760</v>
      </c>
      <c r="I442" s="63">
        <v>2366760</v>
      </c>
      <c r="J442" s="63">
        <v>1094071</v>
      </c>
      <c r="K442" s="70"/>
      <c r="L442" s="174"/>
    </row>
    <row r="443" spans="1:12" s="45" customFormat="1" ht="24.75" customHeight="1">
      <c r="A443" s="68" t="s">
        <v>315</v>
      </c>
      <c r="B443" s="108" t="s">
        <v>803</v>
      </c>
      <c r="C443" s="108" t="s">
        <v>798</v>
      </c>
      <c r="D443" s="108" t="s">
        <v>799</v>
      </c>
      <c r="E443" s="61">
        <v>39600</v>
      </c>
      <c r="F443" s="61">
        <v>41091</v>
      </c>
      <c r="G443" s="63">
        <f>SUM(H443:K443)</f>
        <v>3968925</v>
      </c>
      <c r="H443" s="63">
        <v>1372896</v>
      </c>
      <c r="I443" s="63">
        <v>1372896</v>
      </c>
      <c r="J443" s="63">
        <v>1223133</v>
      </c>
      <c r="K443" s="70"/>
      <c r="L443" s="174"/>
    </row>
    <row r="444" spans="1:12" s="45" customFormat="1" ht="24.75" customHeight="1">
      <c r="A444" s="68" t="s">
        <v>316</v>
      </c>
      <c r="B444" s="108" t="s">
        <v>804</v>
      </c>
      <c r="C444" s="108" t="s">
        <v>798</v>
      </c>
      <c r="D444" s="108" t="s">
        <v>799</v>
      </c>
      <c r="E444" s="61">
        <v>39600</v>
      </c>
      <c r="F444" s="61">
        <v>41249</v>
      </c>
      <c r="G444" s="63">
        <f>SUM(H444:K444)</f>
        <v>7170590</v>
      </c>
      <c r="H444" s="63">
        <v>2153580</v>
      </c>
      <c r="I444" s="63">
        <v>2153580</v>
      </c>
      <c r="J444" s="63">
        <v>2153580</v>
      </c>
      <c r="K444" s="63">
        <f>2863430-2153580</f>
        <v>709850</v>
      </c>
      <c r="L444" s="174"/>
    </row>
    <row r="445" spans="1:12" s="45" customFormat="1" ht="24.75" customHeight="1">
      <c r="A445" s="68" t="s">
        <v>414</v>
      </c>
      <c r="B445" s="108" t="s">
        <v>805</v>
      </c>
      <c r="C445" s="108" t="s">
        <v>798</v>
      </c>
      <c r="D445" s="108" t="s">
        <v>799</v>
      </c>
      <c r="E445" s="61">
        <v>39600</v>
      </c>
      <c r="F445" s="61">
        <v>40209</v>
      </c>
      <c r="G445" s="63">
        <f>SUM(H445:I445)</f>
        <v>99170</v>
      </c>
      <c r="H445" s="63">
        <v>99170</v>
      </c>
      <c r="I445" s="63"/>
      <c r="J445" s="63"/>
      <c r="K445" s="70"/>
      <c r="L445" s="174"/>
    </row>
    <row r="446" spans="1:12" s="45" customFormat="1" ht="24.75" customHeight="1">
      <c r="A446" s="68" t="s">
        <v>417</v>
      </c>
      <c r="B446" s="108" t="s">
        <v>806</v>
      </c>
      <c r="C446" s="108" t="s">
        <v>798</v>
      </c>
      <c r="D446" s="108" t="s">
        <v>799</v>
      </c>
      <c r="E446" s="61">
        <v>40087</v>
      </c>
      <c r="F446" s="61">
        <v>41837</v>
      </c>
      <c r="G446" s="63">
        <f>SUM(H446:K446)</f>
        <v>11070380.5</v>
      </c>
      <c r="H446" s="63">
        <f>206923*12</f>
        <v>2483076</v>
      </c>
      <c r="I446" s="63">
        <f>206923*12</f>
        <v>2483076</v>
      </c>
      <c r="J446" s="63">
        <f>206923*12</f>
        <v>2483076</v>
      </c>
      <c r="K446" s="63">
        <f>206923*17.5</f>
        <v>3621152.5</v>
      </c>
      <c r="L446" s="174"/>
    </row>
    <row r="447" spans="1:12" s="45" customFormat="1" ht="24.75" customHeight="1">
      <c r="A447" s="68" t="s">
        <v>512</v>
      </c>
      <c r="B447" s="108" t="s">
        <v>807</v>
      </c>
      <c r="C447" s="108" t="s">
        <v>798</v>
      </c>
      <c r="D447" s="108" t="s">
        <v>799</v>
      </c>
      <c r="E447" s="61">
        <v>40087</v>
      </c>
      <c r="F447" s="61">
        <v>41699</v>
      </c>
      <c r="G447" s="63">
        <f>SUM(H447:K447)</f>
        <v>9772100</v>
      </c>
      <c r="H447" s="63">
        <f>195442*12</f>
        <v>2345304</v>
      </c>
      <c r="I447" s="63">
        <f>195442*12</f>
        <v>2345304</v>
      </c>
      <c r="J447" s="63">
        <f>195442*12</f>
        <v>2345304</v>
      </c>
      <c r="K447" s="63">
        <f>195442*14</f>
        <v>2736188</v>
      </c>
      <c r="L447" s="174"/>
    </row>
    <row r="448" spans="1:12" s="45" customFormat="1" ht="33" customHeight="1" thickBot="1">
      <c r="A448" s="68" t="s">
        <v>515</v>
      </c>
      <c r="B448" s="108" t="s">
        <v>808</v>
      </c>
      <c r="C448" s="108" t="s">
        <v>798</v>
      </c>
      <c r="D448" s="108" t="s">
        <v>799</v>
      </c>
      <c r="E448" s="61">
        <v>40087</v>
      </c>
      <c r="F448" s="61">
        <v>41775</v>
      </c>
      <c r="G448" s="63">
        <f>SUM(H448:K448)</f>
        <v>8896708.6</v>
      </c>
      <c r="H448" s="63">
        <f>168818*12</f>
        <v>2025816</v>
      </c>
      <c r="I448" s="63">
        <f>168818*12</f>
        <v>2025816</v>
      </c>
      <c r="J448" s="63">
        <f>168818*12</f>
        <v>2025816</v>
      </c>
      <c r="K448" s="63">
        <f>168818*16.7</f>
        <v>2819260.6</v>
      </c>
      <c r="L448" s="174"/>
    </row>
    <row r="449" spans="1:12" s="45" customFormat="1" ht="27" customHeight="1" thickBot="1">
      <c r="A449" s="246" t="s">
        <v>91</v>
      </c>
      <c r="B449" s="247"/>
      <c r="C449" s="247"/>
      <c r="D449" s="247"/>
      <c r="E449" s="247"/>
      <c r="F449" s="247"/>
      <c r="G449" s="247"/>
      <c r="H449" s="247"/>
      <c r="I449" s="247"/>
      <c r="J449" s="247"/>
      <c r="K449" s="247"/>
      <c r="L449" s="248"/>
    </row>
    <row r="450" spans="1:12" s="45" customFormat="1" ht="52.5" customHeight="1">
      <c r="A450" s="210" t="s">
        <v>244</v>
      </c>
      <c r="B450" s="211" t="s">
        <v>377</v>
      </c>
      <c r="C450" s="211" t="s">
        <v>378</v>
      </c>
      <c r="D450" s="211"/>
      <c r="E450" s="4">
        <v>39135</v>
      </c>
      <c r="F450" s="9" t="s">
        <v>265</v>
      </c>
      <c r="G450" s="9" t="s">
        <v>379</v>
      </c>
      <c r="H450" s="212"/>
      <c r="I450" s="212"/>
      <c r="J450" s="212"/>
      <c r="K450" s="212"/>
      <c r="L450" s="213"/>
    </row>
    <row r="451" spans="1:12" s="45" customFormat="1" ht="24.75" customHeight="1">
      <c r="A451" s="214" t="s">
        <v>246</v>
      </c>
      <c r="B451" s="217" t="s">
        <v>380</v>
      </c>
      <c r="C451" s="2" t="s">
        <v>381</v>
      </c>
      <c r="D451" s="2"/>
      <c r="E451" s="5">
        <v>38196</v>
      </c>
      <c r="F451" s="6" t="s">
        <v>265</v>
      </c>
      <c r="G451" s="3" t="s">
        <v>382</v>
      </c>
      <c r="H451" s="21"/>
      <c r="I451" s="21"/>
      <c r="J451" s="21"/>
      <c r="K451" s="21"/>
      <c r="L451" s="215"/>
    </row>
    <row r="452" spans="1:12" s="45" customFormat="1" ht="24.75" customHeight="1">
      <c r="A452" s="214" t="s">
        <v>247</v>
      </c>
      <c r="B452" s="2" t="s">
        <v>383</v>
      </c>
      <c r="C452" s="2" t="s">
        <v>384</v>
      </c>
      <c r="D452" s="2"/>
      <c r="E452" s="5">
        <v>39874</v>
      </c>
      <c r="F452" s="6" t="s">
        <v>265</v>
      </c>
      <c r="G452" s="3" t="s">
        <v>385</v>
      </c>
      <c r="H452" s="21"/>
      <c r="I452" s="21"/>
      <c r="J452" s="21"/>
      <c r="K452" s="21"/>
      <c r="L452" s="215"/>
    </row>
    <row r="453" spans="1:12" s="45" customFormat="1" ht="24.75" customHeight="1">
      <c r="A453" s="214" t="s">
        <v>248</v>
      </c>
      <c r="B453" s="2" t="s">
        <v>386</v>
      </c>
      <c r="C453" s="2" t="s">
        <v>387</v>
      </c>
      <c r="D453" s="2"/>
      <c r="E453" s="5"/>
      <c r="F453" s="5"/>
      <c r="G453" s="3" t="s">
        <v>195</v>
      </c>
      <c r="H453" s="21"/>
      <c r="I453" s="21"/>
      <c r="J453" s="21"/>
      <c r="K453" s="21"/>
      <c r="L453" s="215"/>
    </row>
    <row r="454" spans="1:12" s="45" customFormat="1" ht="24.75" customHeight="1">
      <c r="A454" s="214" t="s">
        <v>249</v>
      </c>
      <c r="B454" s="2" t="s">
        <v>388</v>
      </c>
      <c r="C454" s="2" t="s">
        <v>389</v>
      </c>
      <c r="D454" s="2" t="s">
        <v>390</v>
      </c>
      <c r="E454" s="5">
        <v>39814</v>
      </c>
      <c r="F454" s="6" t="s">
        <v>265</v>
      </c>
      <c r="G454" s="3" t="s">
        <v>391</v>
      </c>
      <c r="H454" s="21"/>
      <c r="I454" s="21"/>
      <c r="J454" s="21"/>
      <c r="K454" s="21"/>
      <c r="L454" s="215"/>
    </row>
    <row r="455" spans="1:12" s="45" customFormat="1" ht="24.75" customHeight="1">
      <c r="A455" s="214" t="s">
        <v>250</v>
      </c>
      <c r="B455" s="2" t="s">
        <v>392</v>
      </c>
      <c r="C455" s="2" t="s">
        <v>393</v>
      </c>
      <c r="D455" s="2" t="s">
        <v>390</v>
      </c>
      <c r="E455" s="5">
        <v>40179</v>
      </c>
      <c r="F455" s="6" t="s">
        <v>265</v>
      </c>
      <c r="G455" s="3" t="s">
        <v>1103</v>
      </c>
      <c r="H455" s="21"/>
      <c r="I455" s="21"/>
      <c r="J455" s="21"/>
      <c r="K455" s="21"/>
      <c r="L455" s="215"/>
    </row>
    <row r="456" spans="1:12" s="45" customFormat="1" ht="24.75" customHeight="1">
      <c r="A456" s="214" t="s">
        <v>251</v>
      </c>
      <c r="B456" s="2" t="s">
        <v>394</v>
      </c>
      <c r="C456" s="2" t="s">
        <v>313</v>
      </c>
      <c r="D456" s="2" t="s">
        <v>390</v>
      </c>
      <c r="E456" s="5">
        <v>39814</v>
      </c>
      <c r="F456" s="6" t="s">
        <v>265</v>
      </c>
      <c r="G456" s="3" t="s">
        <v>395</v>
      </c>
      <c r="H456" s="21"/>
      <c r="I456" s="21"/>
      <c r="J456" s="21"/>
      <c r="K456" s="21"/>
      <c r="L456" s="215"/>
    </row>
    <row r="457" spans="1:12" s="45" customFormat="1" ht="24.75" customHeight="1">
      <c r="A457" s="214" t="s">
        <v>253</v>
      </c>
      <c r="B457" s="2" t="s">
        <v>396</v>
      </c>
      <c r="C457" s="2" t="s">
        <v>397</v>
      </c>
      <c r="D457" s="2" t="s">
        <v>390</v>
      </c>
      <c r="E457" s="5"/>
      <c r="F457" s="6" t="s">
        <v>265</v>
      </c>
      <c r="G457" s="3" t="s">
        <v>385</v>
      </c>
      <c r="H457" s="21"/>
      <c r="I457" s="21"/>
      <c r="J457" s="21"/>
      <c r="K457" s="21"/>
      <c r="L457" s="215"/>
    </row>
    <row r="458" spans="1:12" s="45" customFormat="1" ht="24.75" customHeight="1">
      <c r="A458" s="214" t="s">
        <v>254</v>
      </c>
      <c r="B458" s="2" t="s">
        <v>398</v>
      </c>
      <c r="C458" s="2" t="s">
        <v>399</v>
      </c>
      <c r="D458" s="2" t="s">
        <v>390</v>
      </c>
      <c r="E458" s="5">
        <v>39508</v>
      </c>
      <c r="F458" s="6" t="s">
        <v>265</v>
      </c>
      <c r="G458" s="3" t="s">
        <v>385</v>
      </c>
      <c r="H458" s="21"/>
      <c r="I458" s="21"/>
      <c r="J458" s="21"/>
      <c r="K458" s="21"/>
      <c r="L458" s="215"/>
    </row>
    <row r="459" spans="1:12" s="45" customFormat="1" ht="24.75" customHeight="1">
      <c r="A459" s="214" t="s">
        <v>256</v>
      </c>
      <c r="B459" s="2" t="s">
        <v>1104</v>
      </c>
      <c r="C459" s="2" t="s">
        <v>400</v>
      </c>
      <c r="D459" s="2" t="s">
        <v>390</v>
      </c>
      <c r="E459" s="5">
        <v>39874</v>
      </c>
      <c r="F459" s="6" t="s">
        <v>265</v>
      </c>
      <c r="G459" s="3" t="s">
        <v>385</v>
      </c>
      <c r="H459" s="21"/>
      <c r="I459" s="21"/>
      <c r="J459" s="21"/>
      <c r="K459" s="21"/>
      <c r="L459" s="215"/>
    </row>
    <row r="460" spans="1:12" s="45" customFormat="1" ht="24.75" customHeight="1">
      <c r="A460" s="214" t="s">
        <v>257</v>
      </c>
      <c r="B460" s="2" t="s">
        <v>341</v>
      </c>
      <c r="C460" s="2" t="s">
        <v>401</v>
      </c>
      <c r="D460" s="2" t="s">
        <v>390</v>
      </c>
      <c r="E460" s="5">
        <v>40118</v>
      </c>
      <c r="F460" s="5">
        <v>40360</v>
      </c>
      <c r="G460" s="3" t="s">
        <v>385</v>
      </c>
      <c r="H460" s="21"/>
      <c r="I460" s="21"/>
      <c r="J460" s="21"/>
      <c r="K460" s="21"/>
      <c r="L460" s="215"/>
    </row>
    <row r="461" spans="1:12" s="45" customFormat="1" ht="24.75" customHeight="1">
      <c r="A461" s="214" t="s">
        <v>258</v>
      </c>
      <c r="B461" s="2" t="s">
        <v>402</v>
      </c>
      <c r="C461" s="2" t="s">
        <v>389</v>
      </c>
      <c r="D461" s="2" t="s">
        <v>390</v>
      </c>
      <c r="E461" s="5">
        <v>39717</v>
      </c>
      <c r="F461" s="5" t="s">
        <v>265</v>
      </c>
      <c r="G461" s="3" t="s">
        <v>385</v>
      </c>
      <c r="H461" s="21"/>
      <c r="I461" s="21"/>
      <c r="J461" s="21"/>
      <c r="K461" s="21"/>
      <c r="L461" s="215"/>
    </row>
    <row r="462" spans="1:12" s="45" customFormat="1" ht="24.75" customHeight="1">
      <c r="A462" s="214" t="s">
        <v>259</v>
      </c>
      <c r="B462" s="2" t="s">
        <v>403</v>
      </c>
      <c r="C462" s="2" t="s">
        <v>404</v>
      </c>
      <c r="D462" s="2" t="s">
        <v>390</v>
      </c>
      <c r="E462" s="5">
        <v>38565</v>
      </c>
      <c r="F462" s="5" t="s">
        <v>265</v>
      </c>
      <c r="G462" s="3" t="s">
        <v>385</v>
      </c>
      <c r="H462" s="21"/>
      <c r="I462" s="21"/>
      <c r="J462" s="21"/>
      <c r="K462" s="21"/>
      <c r="L462" s="215"/>
    </row>
    <row r="463" spans="1:12" s="45" customFormat="1" ht="24.75" customHeight="1">
      <c r="A463" s="214" t="s">
        <v>260</v>
      </c>
      <c r="B463" s="2" t="s">
        <v>405</v>
      </c>
      <c r="C463" s="2" t="s">
        <v>406</v>
      </c>
      <c r="D463" s="2" t="s">
        <v>390</v>
      </c>
      <c r="E463" s="5">
        <v>37043</v>
      </c>
      <c r="F463" s="5" t="s">
        <v>265</v>
      </c>
      <c r="G463" s="3" t="s">
        <v>385</v>
      </c>
      <c r="H463" s="21"/>
      <c r="I463" s="21"/>
      <c r="J463" s="21"/>
      <c r="K463" s="21"/>
      <c r="L463" s="215"/>
    </row>
    <row r="464" spans="1:12" s="45" customFormat="1" ht="24.75" customHeight="1">
      <c r="A464" s="214" t="s">
        <v>261</v>
      </c>
      <c r="B464" s="2" t="s">
        <v>407</v>
      </c>
      <c r="C464" s="2" t="s">
        <v>408</v>
      </c>
      <c r="D464" s="2" t="s">
        <v>390</v>
      </c>
      <c r="E464" s="5">
        <v>39548</v>
      </c>
      <c r="F464" s="5" t="s">
        <v>265</v>
      </c>
      <c r="G464" s="3" t="s">
        <v>385</v>
      </c>
      <c r="H464" s="21"/>
      <c r="I464" s="21"/>
      <c r="J464" s="21"/>
      <c r="K464" s="21"/>
      <c r="L464" s="215"/>
    </row>
    <row r="465" spans="1:12" s="45" customFormat="1" ht="24.75" customHeight="1">
      <c r="A465" s="214" t="s">
        <v>262</v>
      </c>
      <c r="B465" s="2" t="s">
        <v>317</v>
      </c>
      <c r="C465" s="2" t="s">
        <v>409</v>
      </c>
      <c r="D465" s="2" t="s">
        <v>390</v>
      </c>
      <c r="E465" s="5">
        <v>39701</v>
      </c>
      <c r="F465" s="5" t="s">
        <v>265</v>
      </c>
      <c r="G465" s="3" t="s">
        <v>385</v>
      </c>
      <c r="H465" s="21"/>
      <c r="I465" s="21"/>
      <c r="J465" s="21"/>
      <c r="K465" s="21"/>
      <c r="L465" s="215"/>
    </row>
    <row r="466" spans="1:12" s="45" customFormat="1" ht="24.75" customHeight="1">
      <c r="A466" s="214" t="s">
        <v>315</v>
      </c>
      <c r="B466" s="2" t="s">
        <v>410</v>
      </c>
      <c r="C466" s="2" t="s">
        <v>411</v>
      </c>
      <c r="D466" s="2" t="s">
        <v>412</v>
      </c>
      <c r="E466" s="5">
        <v>39264</v>
      </c>
      <c r="F466" s="5">
        <v>40999</v>
      </c>
      <c r="G466" s="3" t="s">
        <v>413</v>
      </c>
      <c r="H466" s="21"/>
      <c r="I466" s="21"/>
      <c r="J466" s="21"/>
      <c r="K466" s="21"/>
      <c r="L466" s="215"/>
    </row>
    <row r="467" spans="1:12" s="45" customFormat="1" ht="24.75" customHeight="1">
      <c r="A467" s="214" t="s">
        <v>316</v>
      </c>
      <c r="B467" s="2" t="s">
        <v>415</v>
      </c>
      <c r="C467" s="2" t="s">
        <v>411</v>
      </c>
      <c r="D467" s="2" t="s">
        <v>412</v>
      </c>
      <c r="E467" s="5">
        <v>39569</v>
      </c>
      <c r="F467" s="5">
        <v>41002</v>
      </c>
      <c r="G467" s="3" t="s">
        <v>416</v>
      </c>
      <c r="H467" s="21"/>
      <c r="I467" s="21"/>
      <c r="J467" s="21"/>
      <c r="K467" s="21"/>
      <c r="L467" s="215"/>
    </row>
    <row r="468" spans="1:12" s="45" customFormat="1" ht="24.75" customHeight="1">
      <c r="A468" s="214" t="s">
        <v>414</v>
      </c>
      <c r="B468" s="2" t="s">
        <v>418</v>
      </c>
      <c r="C468" s="2" t="s">
        <v>419</v>
      </c>
      <c r="D468" s="2" t="s">
        <v>1105</v>
      </c>
      <c r="E468" s="5">
        <v>40038</v>
      </c>
      <c r="F468" s="5">
        <v>40402</v>
      </c>
      <c r="G468" s="3" t="s">
        <v>1106</v>
      </c>
      <c r="H468" s="21"/>
      <c r="I468" s="21"/>
      <c r="J468" s="21"/>
      <c r="K468" s="21"/>
      <c r="L468" s="215"/>
    </row>
    <row r="469" spans="1:12" s="45" customFormat="1" ht="24.75" customHeight="1">
      <c r="A469" s="214" t="s">
        <v>417</v>
      </c>
      <c r="B469" s="2" t="s">
        <v>1107</v>
      </c>
      <c r="C469" s="2" t="s">
        <v>1108</v>
      </c>
      <c r="D469" s="2" t="s">
        <v>919</v>
      </c>
      <c r="E469" s="5">
        <v>40210</v>
      </c>
      <c r="F469" s="5">
        <v>40543</v>
      </c>
      <c r="G469" s="3" t="s">
        <v>1109</v>
      </c>
      <c r="H469" s="21"/>
      <c r="I469" s="21"/>
      <c r="J469" s="21"/>
      <c r="K469" s="21"/>
      <c r="L469" s="215"/>
    </row>
    <row r="470" spans="1:12" s="45" customFormat="1" ht="24.75" customHeight="1">
      <c r="A470" s="214" t="s">
        <v>512</v>
      </c>
      <c r="B470" s="2" t="s">
        <v>1107</v>
      </c>
      <c r="C470" s="2" t="s">
        <v>1110</v>
      </c>
      <c r="D470" s="2" t="s">
        <v>919</v>
      </c>
      <c r="E470" s="5">
        <v>40210</v>
      </c>
      <c r="F470" s="5">
        <v>40543</v>
      </c>
      <c r="G470" s="3" t="s">
        <v>1111</v>
      </c>
      <c r="H470" s="21"/>
      <c r="I470" s="21"/>
      <c r="J470" s="21"/>
      <c r="K470" s="21"/>
      <c r="L470" s="215"/>
    </row>
    <row r="471" spans="1:12" s="45" customFormat="1" ht="24.75" customHeight="1">
      <c r="A471" s="214" t="s">
        <v>515</v>
      </c>
      <c r="B471" s="2" t="s">
        <v>1112</v>
      </c>
      <c r="C471" s="2" t="s">
        <v>1113</v>
      </c>
      <c r="D471" s="2" t="s">
        <v>1114</v>
      </c>
      <c r="E471" s="5">
        <v>40238</v>
      </c>
      <c r="F471" s="5" t="s">
        <v>1115</v>
      </c>
      <c r="G471" s="3" t="s">
        <v>1116</v>
      </c>
      <c r="H471" s="21"/>
      <c r="I471" s="21"/>
      <c r="J471" s="21"/>
      <c r="K471" s="21"/>
      <c r="L471" s="215"/>
    </row>
    <row r="472" spans="1:12" s="45" customFormat="1" ht="24.75" customHeight="1">
      <c r="A472" s="214" t="s">
        <v>520</v>
      </c>
      <c r="B472" s="2" t="s">
        <v>189</v>
      </c>
      <c r="C472" s="2" t="s">
        <v>190</v>
      </c>
      <c r="D472" s="2" t="s">
        <v>390</v>
      </c>
      <c r="E472" s="5">
        <v>40336</v>
      </c>
      <c r="F472" s="5">
        <v>40543</v>
      </c>
      <c r="G472" s="3" t="s">
        <v>191</v>
      </c>
      <c r="H472" s="21"/>
      <c r="I472" s="21"/>
      <c r="J472" s="21"/>
      <c r="K472" s="21"/>
      <c r="L472" s="215"/>
    </row>
    <row r="473" spans="1:12" s="45" customFormat="1" ht="39.75" customHeight="1" thickBot="1">
      <c r="A473" s="224" t="s">
        <v>523</v>
      </c>
      <c r="B473" s="225" t="s">
        <v>192</v>
      </c>
      <c r="C473" s="225" t="s">
        <v>193</v>
      </c>
      <c r="D473" s="225" t="s">
        <v>390</v>
      </c>
      <c r="E473" s="15">
        <v>40274</v>
      </c>
      <c r="F473" s="15">
        <v>40633</v>
      </c>
      <c r="G473" s="17" t="s">
        <v>194</v>
      </c>
      <c r="H473" s="226"/>
      <c r="I473" s="226"/>
      <c r="J473" s="226"/>
      <c r="K473" s="226"/>
      <c r="L473" s="227"/>
    </row>
    <row r="474" spans="1:12" s="45" customFormat="1" ht="24.75" customHeight="1" thickBot="1">
      <c r="A474" s="179" t="s">
        <v>272</v>
      </c>
      <c r="B474" s="180"/>
      <c r="C474" s="180"/>
      <c r="D474" s="180"/>
      <c r="E474" s="181"/>
      <c r="F474" s="182"/>
      <c r="G474" s="180"/>
      <c r="H474" s="183"/>
      <c r="I474" s="183"/>
      <c r="J474" s="183"/>
      <c r="K474" s="183"/>
      <c r="L474" s="184"/>
    </row>
    <row r="475" spans="1:12" s="45" customFormat="1" ht="38.25">
      <c r="A475" s="228" t="s">
        <v>244</v>
      </c>
      <c r="B475" s="229" t="s">
        <v>298</v>
      </c>
      <c r="C475" s="229" t="s">
        <v>299</v>
      </c>
      <c r="D475" s="229" t="s">
        <v>271</v>
      </c>
      <c r="E475" s="230">
        <v>38085</v>
      </c>
      <c r="F475" s="49" t="s">
        <v>297</v>
      </c>
      <c r="G475" s="49" t="s">
        <v>99</v>
      </c>
      <c r="H475" s="231">
        <v>187500</v>
      </c>
      <c r="I475" s="231"/>
      <c r="J475" s="231"/>
      <c r="K475" s="231"/>
      <c r="L475" s="50" t="s">
        <v>343</v>
      </c>
    </row>
    <row r="476" spans="1:12" s="45" customFormat="1" ht="38.25">
      <c r="A476" s="186" t="s">
        <v>246</v>
      </c>
      <c r="B476" s="108" t="s">
        <v>300</v>
      </c>
      <c r="C476" s="108" t="s">
        <v>301</v>
      </c>
      <c r="D476" s="108" t="s">
        <v>302</v>
      </c>
      <c r="E476" s="83">
        <v>36866</v>
      </c>
      <c r="F476" s="65" t="s">
        <v>297</v>
      </c>
      <c r="G476" s="187" t="s">
        <v>1219</v>
      </c>
      <c r="H476" s="163">
        <v>103950</v>
      </c>
      <c r="I476" s="163"/>
      <c r="J476" s="163"/>
      <c r="K476" s="163"/>
      <c r="L476" s="64" t="s">
        <v>303</v>
      </c>
    </row>
    <row r="477" spans="1:12" s="45" customFormat="1" ht="25.5">
      <c r="A477" s="185" t="s">
        <v>247</v>
      </c>
      <c r="B477" s="108" t="s">
        <v>304</v>
      </c>
      <c r="C477" s="108" t="s">
        <v>305</v>
      </c>
      <c r="D477" s="108" t="s">
        <v>271</v>
      </c>
      <c r="E477" s="83">
        <v>38292</v>
      </c>
      <c r="F477" s="65" t="s">
        <v>297</v>
      </c>
      <c r="G477" s="65" t="s">
        <v>1220</v>
      </c>
      <c r="H477" s="163">
        <v>148500</v>
      </c>
      <c r="I477" s="163"/>
      <c r="J477" s="163"/>
      <c r="K477" s="163"/>
      <c r="L477" s="64" t="s">
        <v>306</v>
      </c>
    </row>
    <row r="478" spans="1:12" s="45" customFormat="1" ht="25.5">
      <c r="A478" s="186" t="s">
        <v>248</v>
      </c>
      <c r="B478" s="108" t="s">
        <v>307</v>
      </c>
      <c r="C478" s="108" t="s">
        <v>308</v>
      </c>
      <c r="D478" s="108" t="s">
        <v>271</v>
      </c>
      <c r="E478" s="83">
        <v>38768</v>
      </c>
      <c r="F478" s="65" t="s">
        <v>297</v>
      </c>
      <c r="G478" s="187" t="s">
        <v>1221</v>
      </c>
      <c r="H478" s="163">
        <v>81252</v>
      </c>
      <c r="I478" s="163"/>
      <c r="J478" s="163"/>
      <c r="K478" s="163"/>
      <c r="L478" s="64" t="s">
        <v>1222</v>
      </c>
    </row>
    <row r="479" spans="1:12" s="45" customFormat="1" ht="38.25">
      <c r="A479" s="185" t="s">
        <v>249</v>
      </c>
      <c r="B479" s="108" t="s">
        <v>309</v>
      </c>
      <c r="C479" s="108" t="s">
        <v>310</v>
      </c>
      <c r="D479" s="108" t="s">
        <v>271</v>
      </c>
      <c r="E479" s="83">
        <v>39398</v>
      </c>
      <c r="F479" s="65" t="s">
        <v>297</v>
      </c>
      <c r="G479" s="187" t="s">
        <v>311</v>
      </c>
      <c r="H479" s="163">
        <v>100000</v>
      </c>
      <c r="I479" s="163"/>
      <c r="J479" s="163"/>
      <c r="K479" s="163"/>
      <c r="L479" s="64" t="s">
        <v>312</v>
      </c>
    </row>
    <row r="480" spans="1:12" s="45" customFormat="1" ht="38.25">
      <c r="A480" s="186" t="s">
        <v>250</v>
      </c>
      <c r="B480" s="134" t="s">
        <v>317</v>
      </c>
      <c r="C480" s="108" t="s">
        <v>318</v>
      </c>
      <c r="D480" s="108" t="s">
        <v>319</v>
      </c>
      <c r="E480" s="83">
        <v>38663</v>
      </c>
      <c r="F480" s="62" t="s">
        <v>320</v>
      </c>
      <c r="G480" s="162" t="s">
        <v>321</v>
      </c>
      <c r="H480" s="112"/>
      <c r="I480" s="112"/>
      <c r="J480" s="112"/>
      <c r="K480" s="112"/>
      <c r="L480" s="64" t="s">
        <v>322</v>
      </c>
    </row>
    <row r="481" spans="1:12" s="45" customFormat="1" ht="63.75">
      <c r="A481" s="185" t="s">
        <v>251</v>
      </c>
      <c r="B481" s="107" t="s">
        <v>323</v>
      </c>
      <c r="C481" s="108" t="s">
        <v>324</v>
      </c>
      <c r="D481" s="108" t="s">
        <v>255</v>
      </c>
      <c r="E481" s="83">
        <v>38663</v>
      </c>
      <c r="F481" s="62" t="s">
        <v>1224</v>
      </c>
      <c r="G481" s="162" t="s">
        <v>321</v>
      </c>
      <c r="H481" s="112"/>
      <c r="I481" s="112"/>
      <c r="J481" s="112"/>
      <c r="K481" s="112"/>
      <c r="L481" s="64" t="s">
        <v>1225</v>
      </c>
    </row>
    <row r="482" spans="1:12" s="45" customFormat="1" ht="25.5">
      <c r="A482" s="186" t="s">
        <v>253</v>
      </c>
      <c r="B482" s="134" t="s">
        <v>325</v>
      </c>
      <c r="C482" s="108" t="s">
        <v>326</v>
      </c>
      <c r="D482" s="108" t="s">
        <v>327</v>
      </c>
      <c r="E482" s="83">
        <v>38497</v>
      </c>
      <c r="F482" s="62" t="s">
        <v>320</v>
      </c>
      <c r="G482" s="162" t="s">
        <v>321</v>
      </c>
      <c r="H482" s="112"/>
      <c r="I482" s="112"/>
      <c r="J482" s="112"/>
      <c r="K482" s="112"/>
      <c r="L482" s="73"/>
    </row>
    <row r="483" spans="1:12" s="45" customFormat="1" ht="56.25">
      <c r="A483" s="185" t="s">
        <v>254</v>
      </c>
      <c r="B483" s="108" t="s">
        <v>337</v>
      </c>
      <c r="C483" s="108" t="s">
        <v>338</v>
      </c>
      <c r="D483" s="108" t="s">
        <v>255</v>
      </c>
      <c r="E483" s="83">
        <v>40245</v>
      </c>
      <c r="F483" s="62">
        <v>40976</v>
      </c>
      <c r="G483" s="162" t="s">
        <v>321</v>
      </c>
      <c r="H483" s="112"/>
      <c r="I483" s="112"/>
      <c r="J483" s="112"/>
      <c r="K483" s="112"/>
      <c r="L483" s="232" t="s">
        <v>100</v>
      </c>
    </row>
    <row r="484" spans="1:12" s="45" customFormat="1" ht="25.5">
      <c r="A484" s="186" t="s">
        <v>256</v>
      </c>
      <c r="B484" s="134" t="s">
        <v>329</v>
      </c>
      <c r="C484" s="108" t="s">
        <v>330</v>
      </c>
      <c r="D484" s="108" t="s">
        <v>245</v>
      </c>
      <c r="E484" s="83">
        <v>38511</v>
      </c>
      <c r="F484" s="62" t="s">
        <v>320</v>
      </c>
      <c r="G484" s="162" t="s">
        <v>321</v>
      </c>
      <c r="H484" s="112"/>
      <c r="I484" s="112"/>
      <c r="J484" s="112"/>
      <c r="K484" s="112"/>
      <c r="L484" s="73" t="s">
        <v>322</v>
      </c>
    </row>
    <row r="485" spans="1:12" s="45" customFormat="1" ht="51">
      <c r="A485" s="185" t="s">
        <v>257</v>
      </c>
      <c r="B485" s="108" t="s">
        <v>331</v>
      </c>
      <c r="C485" s="108" t="s">
        <v>101</v>
      </c>
      <c r="D485" s="108" t="s">
        <v>319</v>
      </c>
      <c r="E485" s="83">
        <v>38511</v>
      </c>
      <c r="F485" s="62" t="s">
        <v>320</v>
      </c>
      <c r="G485" s="162" t="s">
        <v>321</v>
      </c>
      <c r="H485" s="112"/>
      <c r="I485" s="112"/>
      <c r="J485" s="112"/>
      <c r="K485" s="112"/>
      <c r="L485" s="73"/>
    </row>
    <row r="486" spans="1:12" s="45" customFormat="1" ht="25.5">
      <c r="A486" s="186" t="s">
        <v>258</v>
      </c>
      <c r="B486" s="134" t="s">
        <v>332</v>
      </c>
      <c r="C486" s="108" t="s">
        <v>333</v>
      </c>
      <c r="D486" s="108" t="s">
        <v>334</v>
      </c>
      <c r="E486" s="83">
        <v>39055</v>
      </c>
      <c r="F486" s="62" t="s">
        <v>320</v>
      </c>
      <c r="G486" s="162" t="s">
        <v>335</v>
      </c>
      <c r="H486" s="112"/>
      <c r="I486" s="112"/>
      <c r="J486" s="112"/>
      <c r="K486" s="112"/>
      <c r="L486" s="73"/>
    </row>
    <row r="487" spans="1:12" s="45" customFormat="1" ht="25.5">
      <c r="A487" s="185" t="s">
        <v>259</v>
      </c>
      <c r="B487" s="108" t="s">
        <v>394</v>
      </c>
      <c r="C487" s="108" t="s">
        <v>313</v>
      </c>
      <c r="D487" s="108" t="s">
        <v>314</v>
      </c>
      <c r="E487" s="83">
        <v>39874</v>
      </c>
      <c r="F487" s="65" t="s">
        <v>297</v>
      </c>
      <c r="G487" s="187" t="s">
        <v>1226</v>
      </c>
      <c r="H487" s="163">
        <v>63288</v>
      </c>
      <c r="I487" s="163"/>
      <c r="J487" s="163"/>
      <c r="K487" s="163"/>
      <c r="L487" s="64"/>
    </row>
    <row r="488" spans="1:12" s="45" customFormat="1" ht="25.5">
      <c r="A488" s="186" t="s">
        <v>260</v>
      </c>
      <c r="B488" s="108" t="s">
        <v>1227</v>
      </c>
      <c r="C488" s="108" t="s">
        <v>1228</v>
      </c>
      <c r="D488" s="108" t="s">
        <v>271</v>
      </c>
      <c r="E488" s="83">
        <v>39437</v>
      </c>
      <c r="F488" s="65" t="s">
        <v>297</v>
      </c>
      <c r="G488" s="162" t="s">
        <v>321</v>
      </c>
      <c r="H488" s="163"/>
      <c r="I488" s="163"/>
      <c r="J488" s="163"/>
      <c r="K488" s="163"/>
      <c r="L488" s="64" t="s">
        <v>1222</v>
      </c>
    </row>
    <row r="489" spans="1:12" s="45" customFormat="1" ht="25.5">
      <c r="A489" s="185" t="s">
        <v>261</v>
      </c>
      <c r="B489" s="108" t="s">
        <v>1229</v>
      </c>
      <c r="C489" s="108" t="s">
        <v>1230</v>
      </c>
      <c r="D489" s="108" t="s">
        <v>799</v>
      </c>
      <c r="E489" s="83">
        <v>40179</v>
      </c>
      <c r="F489" s="62">
        <v>41274</v>
      </c>
      <c r="G489" s="162">
        <v>9761398</v>
      </c>
      <c r="H489" s="163">
        <v>2788971</v>
      </c>
      <c r="I489" s="163">
        <v>3042514</v>
      </c>
      <c r="J489" s="163">
        <v>3929913</v>
      </c>
      <c r="K489" s="163"/>
      <c r="L489" s="64"/>
    </row>
    <row r="490" spans="1:12" s="45" customFormat="1" ht="25.5">
      <c r="A490" s="186" t="s">
        <v>262</v>
      </c>
      <c r="B490" s="108" t="s">
        <v>492</v>
      </c>
      <c r="C490" s="108" t="s">
        <v>102</v>
      </c>
      <c r="D490" s="108" t="s">
        <v>103</v>
      </c>
      <c r="E490" s="233">
        <v>39066</v>
      </c>
      <c r="F490" s="65" t="s">
        <v>320</v>
      </c>
      <c r="G490" s="25" t="s">
        <v>1223</v>
      </c>
      <c r="H490" s="25"/>
      <c r="I490" s="25"/>
      <c r="J490" s="25"/>
      <c r="K490" s="25"/>
      <c r="L490" s="26" t="s">
        <v>306</v>
      </c>
    </row>
    <row r="491" spans="1:12" s="45" customFormat="1" ht="25.5">
      <c r="A491" s="185" t="s">
        <v>315</v>
      </c>
      <c r="B491" s="108" t="s">
        <v>104</v>
      </c>
      <c r="C491" s="108" t="s">
        <v>105</v>
      </c>
      <c r="D491" s="108" t="s">
        <v>106</v>
      </c>
      <c r="E491" s="233">
        <v>39814</v>
      </c>
      <c r="F491" s="62">
        <v>41274</v>
      </c>
      <c r="G491" s="25" t="s">
        <v>1223</v>
      </c>
      <c r="H491" s="25"/>
      <c r="I491" s="25"/>
      <c r="J491" s="25"/>
      <c r="K491" s="25"/>
      <c r="L491" s="26"/>
    </row>
    <row r="492" spans="1:12" s="45" customFormat="1" ht="38.25">
      <c r="A492" s="186" t="s">
        <v>316</v>
      </c>
      <c r="B492" s="108" t="s">
        <v>107</v>
      </c>
      <c r="C492" s="108" t="s">
        <v>108</v>
      </c>
      <c r="D492" s="108" t="s">
        <v>109</v>
      </c>
      <c r="E492" s="233">
        <v>40210</v>
      </c>
      <c r="F492" s="65" t="s">
        <v>265</v>
      </c>
      <c r="G492" s="65" t="s">
        <v>321</v>
      </c>
      <c r="H492" s="25"/>
      <c r="I492" s="25"/>
      <c r="J492" s="25"/>
      <c r="K492" s="25"/>
      <c r="L492" s="64" t="s">
        <v>1095</v>
      </c>
    </row>
    <row r="493" spans="1:12" s="45" customFormat="1" ht="25.5">
      <c r="A493" s="185" t="s">
        <v>414</v>
      </c>
      <c r="B493" s="108" t="s">
        <v>110</v>
      </c>
      <c r="C493" s="108" t="s">
        <v>111</v>
      </c>
      <c r="D493" s="108" t="s">
        <v>112</v>
      </c>
      <c r="E493" s="233">
        <v>40345</v>
      </c>
      <c r="F493" s="65" t="s">
        <v>265</v>
      </c>
      <c r="G493" s="65" t="s">
        <v>321</v>
      </c>
      <c r="H493" s="25"/>
      <c r="I493" s="25"/>
      <c r="J493" s="25"/>
      <c r="K493" s="25"/>
      <c r="L493" s="64" t="s">
        <v>306</v>
      </c>
    </row>
    <row r="494" spans="1:12" s="45" customFormat="1" ht="51.75" thickBot="1">
      <c r="A494" s="186" t="s">
        <v>417</v>
      </c>
      <c r="B494" s="234" t="s">
        <v>113</v>
      </c>
      <c r="C494" s="234" t="s">
        <v>690</v>
      </c>
      <c r="D494" s="234" t="s">
        <v>109</v>
      </c>
      <c r="E494" s="235">
        <v>40360</v>
      </c>
      <c r="F494" s="235">
        <v>40725</v>
      </c>
      <c r="G494" s="92" t="s">
        <v>321</v>
      </c>
      <c r="H494" s="236"/>
      <c r="I494" s="236"/>
      <c r="J494" s="236"/>
      <c r="K494" s="236"/>
      <c r="L494" s="94" t="s">
        <v>114</v>
      </c>
    </row>
    <row r="495" spans="1:12" s="45" customFormat="1" ht="24.75" customHeight="1" thickBot="1">
      <c r="A495" s="246" t="s">
        <v>267</v>
      </c>
      <c r="B495" s="247"/>
      <c r="C495" s="247"/>
      <c r="D495" s="247"/>
      <c r="E495" s="247"/>
      <c r="F495" s="247"/>
      <c r="G495" s="247"/>
      <c r="H495" s="247"/>
      <c r="I495" s="247"/>
      <c r="J495" s="247"/>
      <c r="K495" s="247"/>
      <c r="L495" s="248"/>
    </row>
    <row r="496" spans="1:12" s="45" customFormat="1" ht="24.75" customHeight="1">
      <c r="A496" s="30" t="s">
        <v>244</v>
      </c>
      <c r="B496" s="7" t="s">
        <v>1079</v>
      </c>
      <c r="C496" s="211" t="s">
        <v>345</v>
      </c>
      <c r="D496" s="211" t="s">
        <v>1080</v>
      </c>
      <c r="E496" s="237">
        <v>40050</v>
      </c>
      <c r="F496" s="11" t="s">
        <v>265</v>
      </c>
      <c r="G496" s="8"/>
      <c r="H496" s="28">
        <v>3410000</v>
      </c>
      <c r="I496" s="28">
        <v>3580000</v>
      </c>
      <c r="J496" s="28">
        <v>3760000</v>
      </c>
      <c r="K496" s="238"/>
      <c r="L496" s="29" t="s">
        <v>322</v>
      </c>
    </row>
    <row r="497" spans="1:12" s="45" customFormat="1" ht="24.75" customHeight="1">
      <c r="A497" s="19" t="s">
        <v>246</v>
      </c>
      <c r="B497" s="1" t="s">
        <v>1079</v>
      </c>
      <c r="C497" s="2" t="s">
        <v>181</v>
      </c>
      <c r="D497" s="2" t="s">
        <v>1080</v>
      </c>
      <c r="E497" s="12">
        <v>40087</v>
      </c>
      <c r="F497" s="13" t="s">
        <v>265</v>
      </c>
      <c r="G497" s="10"/>
      <c r="H497" s="18">
        <v>19650000</v>
      </c>
      <c r="I497" s="18"/>
      <c r="J497" s="18"/>
      <c r="K497" s="27"/>
      <c r="L497" s="20" t="s">
        <v>322</v>
      </c>
    </row>
    <row r="498" spans="1:12" s="45" customFormat="1" ht="24.75" customHeight="1">
      <c r="A498" s="19" t="s">
        <v>247</v>
      </c>
      <c r="B498" s="1" t="s">
        <v>1079</v>
      </c>
      <c r="C498" s="2" t="s">
        <v>269</v>
      </c>
      <c r="D498" s="2" t="s">
        <v>1081</v>
      </c>
      <c r="E498" s="12">
        <v>36586</v>
      </c>
      <c r="F498" s="13" t="s">
        <v>265</v>
      </c>
      <c r="G498" s="10"/>
      <c r="H498" s="18">
        <v>9963000</v>
      </c>
      <c r="I498" s="18">
        <v>10262000</v>
      </c>
      <c r="J498" s="18">
        <v>10570000</v>
      </c>
      <c r="K498" s="27"/>
      <c r="L498" s="20" t="s">
        <v>306</v>
      </c>
    </row>
    <row r="499" spans="1:12" s="45" customFormat="1" ht="24.75" customHeight="1">
      <c r="A499" s="19" t="s">
        <v>248</v>
      </c>
      <c r="B499" s="1" t="s">
        <v>1079</v>
      </c>
      <c r="C499" s="2" t="s">
        <v>268</v>
      </c>
      <c r="D499" s="2" t="s">
        <v>1081</v>
      </c>
      <c r="E499" s="12">
        <v>37012</v>
      </c>
      <c r="F499" s="13" t="s">
        <v>265</v>
      </c>
      <c r="G499" s="10"/>
      <c r="H499" s="18">
        <v>36092000</v>
      </c>
      <c r="I499" s="18">
        <v>37175000</v>
      </c>
      <c r="J499" s="18">
        <v>38290000</v>
      </c>
      <c r="K499" s="27"/>
      <c r="L499" s="20" t="s">
        <v>1082</v>
      </c>
    </row>
    <row r="500" spans="1:12" s="45" customFormat="1" ht="24.75" customHeight="1">
      <c r="A500" s="19" t="s">
        <v>249</v>
      </c>
      <c r="B500" s="1" t="s">
        <v>1083</v>
      </c>
      <c r="C500" s="2" t="s">
        <v>1084</v>
      </c>
      <c r="D500" s="2" t="s">
        <v>1080</v>
      </c>
      <c r="E500" s="12">
        <v>39995</v>
      </c>
      <c r="F500" s="13" t="s">
        <v>265</v>
      </c>
      <c r="G500" s="10"/>
      <c r="H500" s="18">
        <v>551250</v>
      </c>
      <c r="I500" s="18"/>
      <c r="J500" s="18"/>
      <c r="K500" s="27"/>
      <c r="L500" s="20" t="s">
        <v>306</v>
      </c>
    </row>
    <row r="501" spans="1:12" s="45" customFormat="1" ht="24.75" customHeight="1">
      <c r="A501" s="19" t="s">
        <v>250</v>
      </c>
      <c r="B501" s="1" t="s">
        <v>1085</v>
      </c>
      <c r="C501" s="2" t="s">
        <v>1086</v>
      </c>
      <c r="D501" s="2" t="s">
        <v>1080</v>
      </c>
      <c r="E501" s="12">
        <v>36535</v>
      </c>
      <c r="F501" s="13" t="s">
        <v>265</v>
      </c>
      <c r="G501" s="10" t="s">
        <v>321</v>
      </c>
      <c r="H501" s="18"/>
      <c r="I501" s="18"/>
      <c r="J501" s="18"/>
      <c r="K501" s="27"/>
      <c r="L501" s="20" t="s">
        <v>322</v>
      </c>
    </row>
    <row r="502" spans="1:12" s="45" customFormat="1" ht="24.75" customHeight="1">
      <c r="A502" s="19" t="s">
        <v>251</v>
      </c>
      <c r="B502" s="1" t="s">
        <v>1087</v>
      </c>
      <c r="C502" s="2" t="s">
        <v>1088</v>
      </c>
      <c r="D502" s="2" t="s">
        <v>1080</v>
      </c>
      <c r="E502" s="12">
        <v>39203</v>
      </c>
      <c r="F502" s="13" t="s">
        <v>265</v>
      </c>
      <c r="G502" s="10"/>
      <c r="H502" s="18">
        <v>750000</v>
      </c>
      <c r="I502" s="18"/>
      <c r="J502" s="18"/>
      <c r="K502" s="27"/>
      <c r="L502" s="20" t="s">
        <v>312</v>
      </c>
    </row>
    <row r="503" spans="1:12" s="45" customFormat="1" ht="24.75" customHeight="1">
      <c r="A503" s="19" t="s">
        <v>253</v>
      </c>
      <c r="B503" s="1" t="s">
        <v>677</v>
      </c>
      <c r="C503" s="2" t="s">
        <v>1089</v>
      </c>
      <c r="D503" s="2" t="s">
        <v>1080</v>
      </c>
      <c r="E503" s="12">
        <v>39847</v>
      </c>
      <c r="F503" s="13" t="s">
        <v>265</v>
      </c>
      <c r="G503" s="10" t="s">
        <v>321</v>
      </c>
      <c r="H503" s="18"/>
      <c r="I503" s="18"/>
      <c r="J503" s="18"/>
      <c r="K503" s="27"/>
      <c r="L503" s="20" t="s">
        <v>1090</v>
      </c>
    </row>
    <row r="504" spans="1:12" s="45" customFormat="1" ht="24.75" customHeight="1">
      <c r="A504" s="19" t="s">
        <v>254</v>
      </c>
      <c r="B504" s="1" t="s">
        <v>1002</v>
      </c>
      <c r="C504" s="2" t="s">
        <v>1091</v>
      </c>
      <c r="D504" s="2" t="s">
        <v>302</v>
      </c>
      <c r="E504" s="12">
        <v>38195</v>
      </c>
      <c r="F504" s="13" t="s">
        <v>265</v>
      </c>
      <c r="G504" s="10" t="s">
        <v>321</v>
      </c>
      <c r="H504" s="18"/>
      <c r="I504" s="18"/>
      <c r="J504" s="18"/>
      <c r="K504" s="27"/>
      <c r="L504" s="20"/>
    </row>
    <row r="505" spans="1:12" s="45" customFormat="1" ht="24.75" customHeight="1">
      <c r="A505" s="19" t="s">
        <v>256</v>
      </c>
      <c r="B505" s="1" t="s">
        <v>1005</v>
      </c>
      <c r="C505" s="2" t="s">
        <v>846</v>
      </c>
      <c r="D505" s="2" t="s">
        <v>1080</v>
      </c>
      <c r="E505" s="12">
        <v>39563</v>
      </c>
      <c r="F505" s="13" t="s">
        <v>265</v>
      </c>
      <c r="G505" s="10" t="s">
        <v>321</v>
      </c>
      <c r="H505" s="18"/>
      <c r="I505" s="18"/>
      <c r="J505" s="18"/>
      <c r="K505" s="27"/>
      <c r="L505" s="20" t="s">
        <v>322</v>
      </c>
    </row>
    <row r="506" spans="1:12" s="45" customFormat="1" ht="24.75" customHeight="1">
      <c r="A506" s="19" t="s">
        <v>257</v>
      </c>
      <c r="B506" s="1" t="s">
        <v>1083</v>
      </c>
      <c r="C506" s="2" t="s">
        <v>1092</v>
      </c>
      <c r="D506" s="2" t="s">
        <v>484</v>
      </c>
      <c r="E506" s="12">
        <v>39160</v>
      </c>
      <c r="F506" s="13" t="s">
        <v>265</v>
      </c>
      <c r="G506" s="10" t="s">
        <v>321</v>
      </c>
      <c r="H506" s="18"/>
      <c r="I506" s="18"/>
      <c r="J506" s="18"/>
      <c r="K506" s="27"/>
      <c r="L506" s="20" t="s">
        <v>306</v>
      </c>
    </row>
    <row r="507" spans="1:12" s="45" customFormat="1" ht="24.75" customHeight="1">
      <c r="A507" s="19" t="s">
        <v>258</v>
      </c>
      <c r="B507" s="1" t="s">
        <v>1093</v>
      </c>
      <c r="C507" s="2" t="s">
        <v>1094</v>
      </c>
      <c r="D507" s="2" t="s">
        <v>1080</v>
      </c>
      <c r="E507" s="12">
        <v>39416</v>
      </c>
      <c r="F507" s="13" t="s">
        <v>265</v>
      </c>
      <c r="G507" s="10" t="s">
        <v>321</v>
      </c>
      <c r="H507" s="18"/>
      <c r="I507" s="18"/>
      <c r="J507" s="18"/>
      <c r="K507" s="27"/>
      <c r="L507" s="20" t="s">
        <v>1095</v>
      </c>
    </row>
    <row r="508" spans="1:12" s="45" customFormat="1" ht="24.75" customHeight="1">
      <c r="A508" s="19" t="s">
        <v>259</v>
      </c>
      <c r="B508" s="1" t="s">
        <v>360</v>
      </c>
      <c r="C508" s="2" t="s">
        <v>342</v>
      </c>
      <c r="D508" s="2" t="s">
        <v>1096</v>
      </c>
      <c r="E508" s="12">
        <v>40118</v>
      </c>
      <c r="F508" s="12">
        <v>40360</v>
      </c>
      <c r="G508" s="10" t="s">
        <v>321</v>
      </c>
      <c r="H508" s="18"/>
      <c r="I508" s="18"/>
      <c r="J508" s="18"/>
      <c r="K508" s="27"/>
      <c r="L508" s="20" t="s">
        <v>1097</v>
      </c>
    </row>
    <row r="509" spans="1:12" s="45" customFormat="1" ht="24.75" customHeight="1">
      <c r="A509" s="19" t="s">
        <v>260</v>
      </c>
      <c r="B509" s="1" t="s">
        <v>1098</v>
      </c>
      <c r="C509" s="2" t="s">
        <v>1099</v>
      </c>
      <c r="D509" s="2" t="s">
        <v>1080</v>
      </c>
      <c r="E509" s="12">
        <v>37315</v>
      </c>
      <c r="F509" s="13" t="s">
        <v>265</v>
      </c>
      <c r="G509" s="10" t="s">
        <v>321</v>
      </c>
      <c r="H509" s="18"/>
      <c r="I509" s="18"/>
      <c r="J509" s="18"/>
      <c r="K509" s="27"/>
      <c r="L509" s="20" t="s">
        <v>322</v>
      </c>
    </row>
    <row r="510" spans="1:12" s="45" customFormat="1" ht="24.75" customHeight="1">
      <c r="A510" s="19" t="s">
        <v>261</v>
      </c>
      <c r="B510" s="1" t="s">
        <v>1100</v>
      </c>
      <c r="C510" s="2" t="s">
        <v>1101</v>
      </c>
      <c r="D510" s="2" t="s">
        <v>1080</v>
      </c>
      <c r="E510" s="12">
        <v>37088</v>
      </c>
      <c r="F510" s="13" t="s">
        <v>265</v>
      </c>
      <c r="G510" s="10" t="s">
        <v>321</v>
      </c>
      <c r="H510" s="18"/>
      <c r="I510" s="18"/>
      <c r="J510" s="18"/>
      <c r="K510" s="27"/>
      <c r="L510" s="20"/>
    </row>
    <row r="511" spans="1:12" s="45" customFormat="1" ht="24.75" customHeight="1">
      <c r="A511" s="19" t="s">
        <v>262</v>
      </c>
      <c r="B511" s="1" t="s">
        <v>1007</v>
      </c>
      <c r="C511" s="2" t="s">
        <v>1102</v>
      </c>
      <c r="D511" s="2" t="s">
        <v>652</v>
      </c>
      <c r="E511" s="12">
        <v>37308</v>
      </c>
      <c r="F511" s="13" t="s">
        <v>265</v>
      </c>
      <c r="G511" s="10" t="s">
        <v>321</v>
      </c>
      <c r="H511" s="18"/>
      <c r="I511" s="18"/>
      <c r="J511" s="18"/>
      <c r="K511" s="27"/>
      <c r="L511" s="20" t="s">
        <v>1090</v>
      </c>
    </row>
    <row r="512" spans="1:12" s="45" customFormat="1" ht="24.75" customHeight="1">
      <c r="A512" s="19" t="s">
        <v>315</v>
      </c>
      <c r="B512" s="1" t="s">
        <v>182</v>
      </c>
      <c r="C512" s="2" t="s">
        <v>183</v>
      </c>
      <c r="D512" s="2" t="s">
        <v>484</v>
      </c>
      <c r="E512" s="12">
        <v>40301</v>
      </c>
      <c r="F512" s="13" t="s">
        <v>265</v>
      </c>
      <c r="G512" s="10" t="s">
        <v>321</v>
      </c>
      <c r="H512" s="18"/>
      <c r="I512" s="18"/>
      <c r="J512" s="18"/>
      <c r="K512" s="27"/>
      <c r="L512" s="20" t="s">
        <v>306</v>
      </c>
    </row>
    <row r="513" spans="1:12" s="45" customFormat="1" ht="24.75" customHeight="1" thickBot="1">
      <c r="A513" s="239" t="s">
        <v>316</v>
      </c>
      <c r="B513" s="14" t="s">
        <v>184</v>
      </c>
      <c r="C513" s="225" t="s">
        <v>342</v>
      </c>
      <c r="D513" s="225" t="s">
        <v>185</v>
      </c>
      <c r="E513" s="240">
        <v>40360</v>
      </c>
      <c r="F513" s="240">
        <v>40725</v>
      </c>
      <c r="G513" s="16" t="s">
        <v>321</v>
      </c>
      <c r="H513" s="222"/>
      <c r="I513" s="222"/>
      <c r="J513" s="222"/>
      <c r="K513" s="241"/>
      <c r="L513" s="242" t="s">
        <v>186</v>
      </c>
    </row>
    <row r="514" spans="1:12" s="45" customFormat="1" ht="24.75" customHeight="1" thickBot="1">
      <c r="A514" s="246" t="s">
        <v>275</v>
      </c>
      <c r="B514" s="247"/>
      <c r="C514" s="247"/>
      <c r="D514" s="247"/>
      <c r="E514" s="247"/>
      <c r="F514" s="247"/>
      <c r="G514" s="247"/>
      <c r="H514" s="247"/>
      <c r="I514" s="247"/>
      <c r="J514" s="247"/>
      <c r="K514" s="247"/>
      <c r="L514" s="248"/>
    </row>
    <row r="515" spans="1:12" s="45" customFormat="1" ht="16.5" customHeight="1" thickBot="1">
      <c r="A515" s="246" t="s">
        <v>276</v>
      </c>
      <c r="B515" s="247"/>
      <c r="C515" s="247"/>
      <c r="D515" s="247"/>
      <c r="E515" s="247"/>
      <c r="F515" s="247"/>
      <c r="G515" s="247"/>
      <c r="H515" s="247"/>
      <c r="I515" s="247"/>
      <c r="J515" s="247"/>
      <c r="K515" s="247"/>
      <c r="L515" s="248"/>
    </row>
    <row r="516" spans="1:13" s="45" customFormat="1" ht="28.5" customHeight="1">
      <c r="A516" s="189" t="s">
        <v>244</v>
      </c>
      <c r="B516" s="177" t="s">
        <v>339</v>
      </c>
      <c r="C516" s="190" t="s">
        <v>1317</v>
      </c>
      <c r="D516" s="190" t="s">
        <v>1318</v>
      </c>
      <c r="E516" s="191">
        <v>39436</v>
      </c>
      <c r="F516" s="192" t="s">
        <v>1319</v>
      </c>
      <c r="G516" s="193"/>
      <c r="H516" s="178">
        <v>172250521</v>
      </c>
      <c r="I516" s="178">
        <v>180231715</v>
      </c>
      <c r="J516" s="178">
        <v>378476319</v>
      </c>
      <c r="K516" s="178">
        <v>2975521858</v>
      </c>
      <c r="L516" s="194"/>
      <c r="M516" s="45" t="s">
        <v>10</v>
      </c>
    </row>
    <row r="517" spans="1:13" s="45" customFormat="1" ht="28.5" customHeight="1">
      <c r="A517" s="189" t="s">
        <v>246</v>
      </c>
      <c r="B517" s="177" t="s">
        <v>1017</v>
      </c>
      <c r="C517" s="190" t="s">
        <v>1317</v>
      </c>
      <c r="D517" s="190" t="s">
        <v>1318</v>
      </c>
      <c r="E517" s="191">
        <v>39436</v>
      </c>
      <c r="F517" s="195" t="s">
        <v>1319</v>
      </c>
      <c r="G517" s="193"/>
      <c r="H517" s="178"/>
      <c r="I517" s="178"/>
      <c r="J517" s="178"/>
      <c r="K517" s="178">
        <v>10796562651</v>
      </c>
      <c r="L517" s="194"/>
      <c r="M517" s="45" t="s">
        <v>10</v>
      </c>
    </row>
    <row r="518" spans="1:13" s="45" customFormat="1" ht="29.25" customHeight="1" thickBot="1">
      <c r="A518" s="189" t="s">
        <v>247</v>
      </c>
      <c r="B518" s="177" t="s">
        <v>226</v>
      </c>
      <c r="C518" s="190" t="s">
        <v>227</v>
      </c>
      <c r="D518" s="190" t="s">
        <v>228</v>
      </c>
      <c r="E518" s="191">
        <v>40101</v>
      </c>
      <c r="F518" s="195"/>
      <c r="G518" s="178">
        <v>200000000</v>
      </c>
      <c r="H518" s="178"/>
      <c r="I518" s="178"/>
      <c r="J518" s="178"/>
      <c r="K518" s="178"/>
      <c r="L518" s="194"/>
      <c r="M518" s="45" t="s">
        <v>10</v>
      </c>
    </row>
    <row r="519" spans="1:12" s="45" customFormat="1" ht="18.75" customHeight="1" thickBot="1">
      <c r="A519" s="246" t="s">
        <v>277</v>
      </c>
      <c r="B519" s="247" t="s">
        <v>277</v>
      </c>
      <c r="C519" s="247"/>
      <c r="D519" s="247"/>
      <c r="E519" s="247"/>
      <c r="F519" s="247"/>
      <c r="G519" s="247"/>
      <c r="H519" s="247"/>
      <c r="I519" s="247"/>
      <c r="J519" s="247"/>
      <c r="K519" s="247"/>
      <c r="L519" s="248"/>
    </row>
    <row r="520" spans="1:13" s="45" customFormat="1" ht="21" customHeight="1" thickBot="1">
      <c r="A520" s="189" t="s">
        <v>247</v>
      </c>
      <c r="B520" s="177" t="s">
        <v>280</v>
      </c>
      <c r="C520" s="190"/>
      <c r="D520" s="190"/>
      <c r="E520" s="197"/>
      <c r="F520" s="192"/>
      <c r="G520" s="193"/>
      <c r="H520" s="178">
        <v>22400000</v>
      </c>
      <c r="I520" s="178">
        <v>2400000</v>
      </c>
      <c r="J520" s="178">
        <v>2400000</v>
      </c>
      <c r="K520" s="178"/>
      <c r="L520" s="194"/>
      <c r="M520" s="45" t="s">
        <v>11</v>
      </c>
    </row>
    <row r="521" spans="1:12" s="45" customFormat="1" ht="19.5" customHeight="1" thickBot="1">
      <c r="A521" s="246" t="s">
        <v>278</v>
      </c>
      <c r="B521" s="247" t="s">
        <v>278</v>
      </c>
      <c r="C521" s="247"/>
      <c r="D521" s="247"/>
      <c r="E521" s="247"/>
      <c r="F521" s="247"/>
      <c r="G521" s="247"/>
      <c r="H521" s="247"/>
      <c r="I521" s="247"/>
      <c r="J521" s="247"/>
      <c r="K521" s="247"/>
      <c r="L521" s="248"/>
    </row>
    <row r="522" spans="1:12" s="45" customFormat="1" ht="22.5" customHeight="1">
      <c r="A522" s="198" t="s">
        <v>248</v>
      </c>
      <c r="B522" s="199" t="s">
        <v>279</v>
      </c>
      <c r="C522" s="199"/>
      <c r="D522" s="199"/>
      <c r="E522" s="200"/>
      <c r="F522" s="201"/>
      <c r="G522" s="202"/>
      <c r="H522" s="200">
        <v>15000000</v>
      </c>
      <c r="I522" s="200"/>
      <c r="J522" s="200"/>
      <c r="K522" s="200"/>
      <c r="L522" s="147"/>
    </row>
    <row r="523" spans="1:13" s="45" customFormat="1" ht="38.25">
      <c r="A523" s="189" t="s">
        <v>249</v>
      </c>
      <c r="B523" s="203" t="s">
        <v>281</v>
      </c>
      <c r="C523" s="203" t="s">
        <v>282</v>
      </c>
      <c r="D523" s="203" t="s">
        <v>283</v>
      </c>
      <c r="E523" s="149">
        <v>39814</v>
      </c>
      <c r="F523" s="176">
        <v>42735</v>
      </c>
      <c r="G523" s="197" t="s">
        <v>284</v>
      </c>
      <c r="H523" s="197">
        <v>26055000</v>
      </c>
      <c r="I523" s="249" t="s">
        <v>1016</v>
      </c>
      <c r="J523" s="250"/>
      <c r="K523" s="250"/>
      <c r="L523" s="251"/>
      <c r="M523" s="45" t="s">
        <v>12</v>
      </c>
    </row>
    <row r="524" spans="1:13" s="196" customFormat="1" ht="56.25" customHeight="1">
      <c r="A524" s="189" t="s">
        <v>250</v>
      </c>
      <c r="B524" s="203" t="s">
        <v>287</v>
      </c>
      <c r="C524" s="203" t="s">
        <v>288</v>
      </c>
      <c r="D524" s="203" t="s">
        <v>289</v>
      </c>
      <c r="E524" s="149">
        <v>38890</v>
      </c>
      <c r="F524" s="176" t="s">
        <v>290</v>
      </c>
      <c r="G524" s="178">
        <v>20000000</v>
      </c>
      <c r="H524" s="178">
        <v>1159420</v>
      </c>
      <c r="I524" s="178">
        <v>1159420</v>
      </c>
      <c r="J524" s="178">
        <v>1159420</v>
      </c>
      <c r="K524" s="178">
        <v>15652170</v>
      </c>
      <c r="L524" s="204" t="s">
        <v>291</v>
      </c>
      <c r="M524" s="196" t="s">
        <v>10</v>
      </c>
    </row>
    <row r="525" spans="1:13" s="196" customFormat="1" ht="54.75" customHeight="1">
      <c r="A525" s="189" t="s">
        <v>251</v>
      </c>
      <c r="B525" s="203" t="s">
        <v>287</v>
      </c>
      <c r="C525" s="203" t="s">
        <v>292</v>
      </c>
      <c r="D525" s="203" t="s">
        <v>293</v>
      </c>
      <c r="E525" s="149">
        <v>38890</v>
      </c>
      <c r="F525" s="176" t="s">
        <v>290</v>
      </c>
      <c r="G525" s="178">
        <v>20000000</v>
      </c>
      <c r="H525" s="178">
        <v>1159420</v>
      </c>
      <c r="I525" s="178">
        <v>1159420</v>
      </c>
      <c r="J525" s="178">
        <v>1159420</v>
      </c>
      <c r="K525" s="178">
        <v>15652170</v>
      </c>
      <c r="L525" s="204" t="s">
        <v>291</v>
      </c>
      <c r="M525" s="196" t="s">
        <v>10</v>
      </c>
    </row>
    <row r="526" spans="1:13" s="196" customFormat="1" ht="54.75" customHeight="1">
      <c r="A526" s="189" t="s">
        <v>253</v>
      </c>
      <c r="B526" s="203" t="s">
        <v>340</v>
      </c>
      <c r="C526" s="203" t="s">
        <v>294</v>
      </c>
      <c r="D526" s="203" t="s">
        <v>295</v>
      </c>
      <c r="E526" s="149">
        <v>39782</v>
      </c>
      <c r="F526" s="176">
        <v>40482</v>
      </c>
      <c r="G526" s="178">
        <v>26790000</v>
      </c>
      <c r="H526" s="178">
        <v>10000000</v>
      </c>
      <c r="I526" s="178"/>
      <c r="J526" s="178"/>
      <c r="K526" s="178"/>
      <c r="L526" s="204" t="s">
        <v>296</v>
      </c>
      <c r="M526" s="196" t="s">
        <v>11</v>
      </c>
    </row>
    <row r="527" spans="1:13" s="196" customFormat="1" ht="54.75" customHeight="1">
      <c r="A527" s="189" t="s">
        <v>254</v>
      </c>
      <c r="B527" s="203" t="s">
        <v>1320</v>
      </c>
      <c r="C527" s="203" t="s">
        <v>1321</v>
      </c>
      <c r="D527" s="203" t="s">
        <v>1322</v>
      </c>
      <c r="E527" s="149">
        <v>40337</v>
      </c>
      <c r="F527" s="176" t="s">
        <v>1323</v>
      </c>
      <c r="G527" s="178">
        <v>1840000000</v>
      </c>
      <c r="H527" s="178"/>
      <c r="I527" s="178"/>
      <c r="J527" s="178"/>
      <c r="K527" s="178"/>
      <c r="L527" s="204" t="s">
        <v>1324</v>
      </c>
      <c r="M527" s="196" t="s">
        <v>9</v>
      </c>
    </row>
    <row r="528" spans="1:13" s="196" customFormat="1" ht="54.75" customHeight="1">
      <c r="A528" s="189" t="s">
        <v>256</v>
      </c>
      <c r="B528" s="203" t="s">
        <v>1325</v>
      </c>
      <c r="C528" s="203" t="s">
        <v>1326</v>
      </c>
      <c r="D528" s="203" t="s">
        <v>1327</v>
      </c>
      <c r="E528" s="149">
        <v>40179</v>
      </c>
      <c r="F528" s="176">
        <v>41274</v>
      </c>
      <c r="G528" s="178">
        <v>8550000</v>
      </c>
      <c r="H528" s="178">
        <v>2850000</v>
      </c>
      <c r="I528" s="178">
        <v>2850000</v>
      </c>
      <c r="J528" s="178">
        <v>2850000</v>
      </c>
      <c r="K528" s="178"/>
      <c r="L528" s="204" t="s">
        <v>296</v>
      </c>
      <c r="M528" s="196" t="s">
        <v>8</v>
      </c>
    </row>
    <row r="529" spans="1:13" s="196" customFormat="1" ht="54.75" customHeight="1">
      <c r="A529" s="189" t="s">
        <v>257</v>
      </c>
      <c r="B529" s="203" t="s">
        <v>1328</v>
      </c>
      <c r="C529" s="203" t="s">
        <v>0</v>
      </c>
      <c r="D529" s="203" t="s">
        <v>783</v>
      </c>
      <c r="E529" s="149">
        <v>39904</v>
      </c>
      <c r="F529" s="176">
        <v>40633</v>
      </c>
      <c r="G529" s="178">
        <v>9360000</v>
      </c>
      <c r="H529" s="178">
        <v>3700000</v>
      </c>
      <c r="I529" s="178"/>
      <c r="J529" s="178"/>
      <c r="K529" s="178"/>
      <c r="L529" s="204" t="s">
        <v>296</v>
      </c>
      <c r="M529" s="196" t="s">
        <v>7</v>
      </c>
    </row>
    <row r="530" spans="1:13" s="196" customFormat="1" ht="54.75" customHeight="1">
      <c r="A530" s="189" t="s">
        <v>258</v>
      </c>
      <c r="B530" s="203" t="s">
        <v>1</v>
      </c>
      <c r="C530" s="203" t="s">
        <v>2</v>
      </c>
      <c r="D530" s="203" t="s">
        <v>783</v>
      </c>
      <c r="E530" s="149">
        <v>39923</v>
      </c>
      <c r="F530" s="176">
        <v>40633</v>
      </c>
      <c r="G530" s="178">
        <v>14580000</v>
      </c>
      <c r="H530" s="178">
        <f>8733000*1.25</f>
        <v>10916250</v>
      </c>
      <c r="I530" s="178"/>
      <c r="J530" s="178"/>
      <c r="K530" s="178"/>
      <c r="L530" s="204" t="s">
        <v>296</v>
      </c>
      <c r="M530" s="196" t="s">
        <v>7</v>
      </c>
    </row>
    <row r="531" spans="1:13" s="196" customFormat="1" ht="54.75" customHeight="1">
      <c r="A531" s="189" t="s">
        <v>259</v>
      </c>
      <c r="B531" s="203" t="s">
        <v>3</v>
      </c>
      <c r="C531" s="203" t="s">
        <v>4</v>
      </c>
      <c r="D531" s="203" t="s">
        <v>783</v>
      </c>
      <c r="E531" s="149">
        <v>39986</v>
      </c>
      <c r="F531" s="176">
        <v>40633</v>
      </c>
      <c r="G531" s="178">
        <v>12000000</v>
      </c>
      <c r="H531" s="178">
        <v>6960000</v>
      </c>
      <c r="I531" s="178">
        <v>1560000</v>
      </c>
      <c r="J531" s="178"/>
      <c r="K531" s="178"/>
      <c r="L531" s="204" t="s">
        <v>296</v>
      </c>
      <c r="M531" s="196" t="s">
        <v>7</v>
      </c>
    </row>
    <row r="532" spans="1:13" s="196" customFormat="1" ht="54.75" customHeight="1">
      <c r="A532" s="189" t="s">
        <v>260</v>
      </c>
      <c r="B532" s="203" t="s">
        <v>5</v>
      </c>
      <c r="C532" s="203" t="s">
        <v>6</v>
      </c>
      <c r="D532" s="203" t="s">
        <v>783</v>
      </c>
      <c r="E532" s="149">
        <v>40269</v>
      </c>
      <c r="F532" s="176">
        <v>40633</v>
      </c>
      <c r="G532" s="178">
        <f>+H532+I532</f>
        <v>23750000</v>
      </c>
      <c r="H532" s="178">
        <v>17775000</v>
      </c>
      <c r="I532" s="178">
        <v>5975000</v>
      </c>
      <c r="J532" s="178"/>
      <c r="K532" s="178"/>
      <c r="L532" s="204" t="s">
        <v>296</v>
      </c>
      <c r="M532" s="196" t="s">
        <v>7</v>
      </c>
    </row>
    <row r="533" spans="1:13" s="196" customFormat="1" ht="54.75" customHeight="1">
      <c r="A533" s="189" t="s">
        <v>261</v>
      </c>
      <c r="B533" s="203" t="s">
        <v>13</v>
      </c>
      <c r="C533" s="203" t="s">
        <v>14</v>
      </c>
      <c r="D533" s="203" t="s">
        <v>783</v>
      </c>
      <c r="E533" s="149">
        <v>40276</v>
      </c>
      <c r="F533" s="176">
        <v>40780</v>
      </c>
      <c r="G533" s="178">
        <v>4687500</v>
      </c>
      <c r="H533" s="178"/>
      <c r="I533" s="178"/>
      <c r="J533" s="178"/>
      <c r="K533" s="178"/>
      <c r="L533" s="204"/>
      <c r="M533" s="196" t="s">
        <v>8</v>
      </c>
    </row>
    <row r="534" spans="1:13" s="196" customFormat="1" ht="222.75" customHeight="1">
      <c r="A534" s="189" t="s">
        <v>262</v>
      </c>
      <c r="B534" s="203" t="s">
        <v>15</v>
      </c>
      <c r="C534" s="203" t="s">
        <v>16</v>
      </c>
      <c r="D534" s="203" t="s">
        <v>390</v>
      </c>
      <c r="E534" s="149">
        <v>40317</v>
      </c>
      <c r="F534" s="176">
        <v>40780</v>
      </c>
      <c r="G534" s="178">
        <v>6437500</v>
      </c>
      <c r="H534" s="178"/>
      <c r="I534" s="178"/>
      <c r="J534" s="178"/>
      <c r="K534" s="178"/>
      <c r="L534" s="204" t="s">
        <v>17</v>
      </c>
      <c r="M534" s="196" t="s">
        <v>8</v>
      </c>
    </row>
    <row r="535" spans="1:13" s="196" customFormat="1" ht="126" customHeight="1">
      <c r="A535" s="189" t="s">
        <v>315</v>
      </c>
      <c r="B535" s="203" t="s">
        <v>92</v>
      </c>
      <c r="C535" s="203" t="s">
        <v>93</v>
      </c>
      <c r="D535" s="203" t="s">
        <v>390</v>
      </c>
      <c r="E535" s="149">
        <v>40238</v>
      </c>
      <c r="F535" s="176">
        <v>40724</v>
      </c>
      <c r="G535" s="178">
        <v>3500000</v>
      </c>
      <c r="H535" s="178"/>
      <c r="I535" s="178"/>
      <c r="J535" s="178"/>
      <c r="K535" s="178"/>
      <c r="L535" s="204" t="s">
        <v>296</v>
      </c>
      <c r="M535" s="196" t="s">
        <v>8</v>
      </c>
    </row>
    <row r="536" spans="1:13" s="196" customFormat="1" ht="50.25" customHeight="1">
      <c r="A536" s="189" t="s">
        <v>316</v>
      </c>
      <c r="B536" s="203" t="s">
        <v>18</v>
      </c>
      <c r="C536" s="203" t="s">
        <v>19</v>
      </c>
      <c r="D536" s="203" t="s">
        <v>390</v>
      </c>
      <c r="E536" s="149">
        <v>40238</v>
      </c>
      <c r="F536" s="176" t="s">
        <v>20</v>
      </c>
      <c r="G536" s="178" t="s">
        <v>21</v>
      </c>
      <c r="H536" s="178">
        <v>7000000</v>
      </c>
      <c r="I536" s="178"/>
      <c r="J536" s="178"/>
      <c r="K536" s="178"/>
      <c r="L536" s="204" t="s">
        <v>296</v>
      </c>
      <c r="M536" s="196" t="s">
        <v>8</v>
      </c>
    </row>
    <row r="537" spans="1:13" s="196" customFormat="1" ht="50.25" customHeight="1">
      <c r="A537" s="189" t="s">
        <v>414</v>
      </c>
      <c r="B537" s="203" t="s">
        <v>22</v>
      </c>
      <c r="C537" s="203" t="s">
        <v>25</v>
      </c>
      <c r="D537" s="203" t="s">
        <v>390</v>
      </c>
      <c r="E537" s="149">
        <v>40210</v>
      </c>
      <c r="F537" s="176" t="s">
        <v>265</v>
      </c>
      <c r="G537" s="178" t="s">
        <v>27</v>
      </c>
      <c r="H537" s="178">
        <v>1740000</v>
      </c>
      <c r="I537" s="178"/>
      <c r="J537" s="178"/>
      <c r="K537" s="178"/>
      <c r="L537" s="204" t="s">
        <v>296</v>
      </c>
      <c r="M537" s="196" t="s">
        <v>8</v>
      </c>
    </row>
    <row r="538" spans="1:13" s="196" customFormat="1" ht="50.25" customHeight="1">
      <c r="A538" s="189" t="s">
        <v>417</v>
      </c>
      <c r="B538" s="203" t="s">
        <v>23</v>
      </c>
      <c r="C538" s="203" t="s">
        <v>26</v>
      </c>
      <c r="D538" s="203" t="s">
        <v>390</v>
      </c>
      <c r="E538" s="149">
        <v>40224</v>
      </c>
      <c r="F538" s="176" t="s">
        <v>265</v>
      </c>
      <c r="G538" s="178" t="s">
        <v>28</v>
      </c>
      <c r="H538" s="178">
        <v>2400000</v>
      </c>
      <c r="I538" s="178"/>
      <c r="J538" s="178"/>
      <c r="K538" s="178"/>
      <c r="L538" s="204" t="s">
        <v>296</v>
      </c>
      <c r="M538" s="196" t="s">
        <v>8</v>
      </c>
    </row>
    <row r="539" spans="1:13" s="196" customFormat="1" ht="50.25" customHeight="1">
      <c r="A539" s="189" t="s">
        <v>512</v>
      </c>
      <c r="B539" s="203" t="s">
        <v>24</v>
      </c>
      <c r="C539" s="203" t="s">
        <v>25</v>
      </c>
      <c r="D539" s="203" t="s">
        <v>390</v>
      </c>
      <c r="E539" s="149">
        <v>40210</v>
      </c>
      <c r="F539" s="176" t="s">
        <v>265</v>
      </c>
      <c r="G539" s="178" t="s">
        <v>29</v>
      </c>
      <c r="H539" s="178">
        <v>2220000</v>
      </c>
      <c r="I539" s="178"/>
      <c r="J539" s="178"/>
      <c r="K539" s="178"/>
      <c r="L539" s="204" t="s">
        <v>296</v>
      </c>
      <c r="M539" s="196" t="s">
        <v>8</v>
      </c>
    </row>
    <row r="540" spans="1:13" s="196" customFormat="1" ht="112.5" customHeight="1">
      <c r="A540" s="189" t="s">
        <v>515</v>
      </c>
      <c r="B540" s="203" t="s">
        <v>30</v>
      </c>
      <c r="C540" s="203" t="s">
        <v>31</v>
      </c>
      <c r="D540" s="203" t="s">
        <v>390</v>
      </c>
      <c r="E540" s="149">
        <v>40210</v>
      </c>
      <c r="F540" s="176">
        <v>40908</v>
      </c>
      <c r="G540" s="178">
        <v>9375000</v>
      </c>
      <c r="H540" s="178"/>
      <c r="I540" s="178"/>
      <c r="J540" s="178"/>
      <c r="K540" s="178"/>
      <c r="L540" s="204" t="s">
        <v>296</v>
      </c>
      <c r="M540" s="196" t="s">
        <v>8</v>
      </c>
    </row>
    <row r="541" spans="1:13" s="196" customFormat="1" ht="129" customHeight="1">
      <c r="A541" s="189" t="s">
        <v>520</v>
      </c>
      <c r="B541" s="203" t="s">
        <v>32</v>
      </c>
      <c r="C541" s="203" t="s">
        <v>33</v>
      </c>
      <c r="D541" s="203" t="s">
        <v>390</v>
      </c>
      <c r="E541" s="149">
        <v>40158</v>
      </c>
      <c r="F541" s="176">
        <v>40908</v>
      </c>
      <c r="G541" s="178">
        <v>9375000</v>
      </c>
      <c r="H541" s="178">
        <v>4687500</v>
      </c>
      <c r="I541" s="178">
        <v>4687500</v>
      </c>
      <c r="J541" s="178"/>
      <c r="K541" s="178"/>
      <c r="L541" s="204" t="s">
        <v>296</v>
      </c>
      <c r="M541" s="196" t="s">
        <v>8</v>
      </c>
    </row>
    <row r="542" spans="1:13" s="196" customFormat="1" ht="66.75" customHeight="1">
      <c r="A542" s="189" t="s">
        <v>523</v>
      </c>
      <c r="B542" s="203" t="s">
        <v>34</v>
      </c>
      <c r="C542" s="203" t="s">
        <v>35</v>
      </c>
      <c r="D542" s="203" t="s">
        <v>390</v>
      </c>
      <c r="E542" s="149">
        <v>40119</v>
      </c>
      <c r="F542" s="176" t="s">
        <v>265</v>
      </c>
      <c r="G542" s="203" t="s">
        <v>36</v>
      </c>
      <c r="H542" s="178"/>
      <c r="I542" s="178"/>
      <c r="J542" s="178"/>
      <c r="K542" s="178"/>
      <c r="L542" s="204" t="s">
        <v>296</v>
      </c>
      <c r="M542" s="196" t="s">
        <v>8</v>
      </c>
    </row>
    <row r="543" spans="1:13" s="196" customFormat="1" ht="178.5" customHeight="1">
      <c r="A543" s="189" t="s">
        <v>525</v>
      </c>
      <c r="B543" s="203" t="s">
        <v>37</v>
      </c>
      <c r="C543" s="203" t="s">
        <v>38</v>
      </c>
      <c r="D543" s="203" t="s">
        <v>390</v>
      </c>
      <c r="E543" s="149">
        <v>40057</v>
      </c>
      <c r="F543" s="176" t="s">
        <v>230</v>
      </c>
      <c r="G543" s="203" t="s">
        <v>39</v>
      </c>
      <c r="H543" s="178">
        <v>1200000</v>
      </c>
      <c r="I543" s="178">
        <v>1200000</v>
      </c>
      <c r="J543" s="178">
        <v>1200000</v>
      </c>
      <c r="K543" s="178"/>
      <c r="L543" s="204" t="s">
        <v>296</v>
      </c>
      <c r="M543" s="196" t="s">
        <v>8</v>
      </c>
    </row>
    <row r="544" spans="1:13" s="196" customFormat="1" ht="24.75" customHeight="1">
      <c r="A544" s="189" t="s">
        <v>529</v>
      </c>
      <c r="B544" s="203" t="s">
        <v>40</v>
      </c>
      <c r="C544" s="203" t="s">
        <v>38</v>
      </c>
      <c r="D544" s="203" t="s">
        <v>390</v>
      </c>
      <c r="E544" s="149">
        <v>40057</v>
      </c>
      <c r="F544" s="176"/>
      <c r="G544" s="203" t="s">
        <v>39</v>
      </c>
      <c r="H544" s="178">
        <v>1200000</v>
      </c>
      <c r="I544" s="178">
        <v>1200000</v>
      </c>
      <c r="J544" s="178">
        <v>1200000</v>
      </c>
      <c r="K544" s="178"/>
      <c r="L544" s="204" t="s">
        <v>296</v>
      </c>
      <c r="M544" s="196" t="s">
        <v>8</v>
      </c>
    </row>
    <row r="545" spans="1:13" s="196" customFormat="1" ht="24.75" customHeight="1">
      <c r="A545" s="189" t="s">
        <v>531</v>
      </c>
      <c r="B545" s="203" t="s">
        <v>41</v>
      </c>
      <c r="C545" s="203" t="s">
        <v>38</v>
      </c>
      <c r="D545" s="203" t="s">
        <v>390</v>
      </c>
      <c r="E545" s="149">
        <v>40057</v>
      </c>
      <c r="F545" s="176"/>
      <c r="G545" s="203" t="s">
        <v>39</v>
      </c>
      <c r="H545" s="178">
        <v>1200000</v>
      </c>
      <c r="I545" s="178">
        <v>1200000</v>
      </c>
      <c r="J545" s="178">
        <v>1200000</v>
      </c>
      <c r="K545" s="178"/>
      <c r="L545" s="204" t="s">
        <v>296</v>
      </c>
      <c r="M545" s="196" t="s">
        <v>8</v>
      </c>
    </row>
    <row r="546" spans="1:13" s="196" customFormat="1" ht="45" customHeight="1">
      <c r="A546" s="189" t="s">
        <v>534</v>
      </c>
      <c r="B546" s="203" t="s">
        <v>42</v>
      </c>
      <c r="C546" s="203" t="s">
        <v>43</v>
      </c>
      <c r="D546" s="203" t="s">
        <v>390</v>
      </c>
      <c r="E546" s="149">
        <v>40057</v>
      </c>
      <c r="F546" s="176" t="s">
        <v>265</v>
      </c>
      <c r="G546" s="203" t="s">
        <v>44</v>
      </c>
      <c r="H546" s="178">
        <v>1920000</v>
      </c>
      <c r="I546" s="178">
        <v>1920000</v>
      </c>
      <c r="J546" s="178">
        <v>1920000</v>
      </c>
      <c r="K546" s="178"/>
      <c r="L546" s="204" t="s">
        <v>296</v>
      </c>
      <c r="M546" s="196" t="s">
        <v>8</v>
      </c>
    </row>
    <row r="547" spans="1:13" s="196" customFormat="1" ht="97.5" customHeight="1">
      <c r="A547" s="189" t="s">
        <v>535</v>
      </c>
      <c r="B547" s="203" t="s">
        <v>45</v>
      </c>
      <c r="C547" s="243" t="s">
        <v>46</v>
      </c>
      <c r="D547" s="203" t="s">
        <v>390</v>
      </c>
      <c r="E547" s="149">
        <v>39977</v>
      </c>
      <c r="F547" s="244" t="s">
        <v>47</v>
      </c>
      <c r="G547" s="178">
        <v>9750000</v>
      </c>
      <c r="H547" s="178"/>
      <c r="I547" s="178"/>
      <c r="J547" s="178"/>
      <c r="K547" s="178"/>
      <c r="L547" s="204" t="s">
        <v>296</v>
      </c>
      <c r="M547" s="196" t="s">
        <v>8</v>
      </c>
    </row>
    <row r="548" spans="1:13" s="196" customFormat="1" ht="51.75" customHeight="1">
      <c r="A548" s="189" t="s">
        <v>538</v>
      </c>
      <c r="B548" s="203" t="s">
        <v>49</v>
      </c>
      <c r="C548" s="244" t="s">
        <v>50</v>
      </c>
      <c r="D548" s="203" t="s">
        <v>390</v>
      </c>
      <c r="E548" s="149">
        <v>39951</v>
      </c>
      <c r="F548" s="244" t="s">
        <v>51</v>
      </c>
      <c r="G548" s="178">
        <v>7200000</v>
      </c>
      <c r="H548" s="178"/>
      <c r="I548" s="178"/>
      <c r="J548" s="178"/>
      <c r="K548" s="178"/>
      <c r="L548" s="204" t="s">
        <v>296</v>
      </c>
      <c r="M548" s="196" t="s">
        <v>8</v>
      </c>
    </row>
    <row r="549" spans="1:13" s="196" customFormat="1" ht="88.5" customHeight="1">
      <c r="A549" s="189" t="s">
        <v>540</v>
      </c>
      <c r="B549" s="203" t="s">
        <v>49</v>
      </c>
      <c r="C549" s="244" t="s">
        <v>52</v>
      </c>
      <c r="D549" s="203" t="s">
        <v>390</v>
      </c>
      <c r="E549" s="149">
        <v>39958</v>
      </c>
      <c r="F549" s="244" t="s">
        <v>53</v>
      </c>
      <c r="G549" s="178">
        <v>9375000</v>
      </c>
      <c r="H549" s="178"/>
      <c r="I549" s="178"/>
      <c r="J549" s="178"/>
      <c r="K549" s="178"/>
      <c r="L549" s="204" t="s">
        <v>296</v>
      </c>
      <c r="M549" s="196" t="s">
        <v>8</v>
      </c>
    </row>
    <row r="550" spans="1:13" s="196" customFormat="1" ht="33.75" customHeight="1">
      <c r="A550" s="189" t="s">
        <v>543</v>
      </c>
      <c r="B550" s="203" t="s">
        <v>54</v>
      </c>
      <c r="C550" s="244" t="s">
        <v>55</v>
      </c>
      <c r="D550" s="203" t="s">
        <v>390</v>
      </c>
      <c r="E550" s="149">
        <v>39832</v>
      </c>
      <c r="F550" s="244" t="s">
        <v>265</v>
      </c>
      <c r="G550" s="244" t="s">
        <v>56</v>
      </c>
      <c r="H550" s="178"/>
      <c r="I550" s="178"/>
      <c r="J550" s="178"/>
      <c r="K550" s="178"/>
      <c r="L550" s="204" t="s">
        <v>296</v>
      </c>
      <c r="M550" s="196" t="s">
        <v>8</v>
      </c>
    </row>
    <row r="551" spans="1:13" s="196" customFormat="1" ht="33.75" customHeight="1">
      <c r="A551" s="189" t="s">
        <v>546</v>
      </c>
      <c r="B551" s="203" t="s">
        <v>57</v>
      </c>
      <c r="C551" s="244" t="s">
        <v>58</v>
      </c>
      <c r="D551" s="203" t="s">
        <v>390</v>
      </c>
      <c r="E551" s="149">
        <v>39814</v>
      </c>
      <c r="F551" s="244" t="s">
        <v>265</v>
      </c>
      <c r="G551" s="178" t="s">
        <v>59</v>
      </c>
      <c r="H551" s="178">
        <v>3125</v>
      </c>
      <c r="I551" s="178">
        <v>3125</v>
      </c>
      <c r="J551" s="178">
        <v>3125</v>
      </c>
      <c r="K551" s="178"/>
      <c r="L551" s="204" t="s">
        <v>296</v>
      </c>
      <c r="M551" s="196" t="s">
        <v>8</v>
      </c>
    </row>
    <row r="552" spans="1:13" s="196" customFormat="1" ht="54.75" customHeight="1">
      <c r="A552" s="189" t="s">
        <v>549</v>
      </c>
      <c r="B552" s="203" t="s">
        <v>41</v>
      </c>
      <c r="C552" s="244" t="s">
        <v>94</v>
      </c>
      <c r="D552" s="203" t="s">
        <v>390</v>
      </c>
      <c r="E552" s="149" t="s">
        <v>95</v>
      </c>
      <c r="F552" s="244" t="s">
        <v>265</v>
      </c>
      <c r="G552" s="178" t="s">
        <v>96</v>
      </c>
      <c r="H552" s="178"/>
      <c r="I552" s="178"/>
      <c r="J552" s="178"/>
      <c r="K552" s="178"/>
      <c r="L552" s="204" t="s">
        <v>296</v>
      </c>
      <c r="M552" s="196" t="s">
        <v>8</v>
      </c>
    </row>
    <row r="553" spans="1:13" s="196" customFormat="1" ht="49.5" customHeight="1">
      <c r="A553" s="189" t="s">
        <v>550</v>
      </c>
      <c r="B553" s="203" t="s">
        <v>60</v>
      </c>
      <c r="C553" s="244" t="s">
        <v>61</v>
      </c>
      <c r="D553" s="203" t="s">
        <v>390</v>
      </c>
      <c r="E553" s="149">
        <v>39692</v>
      </c>
      <c r="F553" s="244" t="s">
        <v>265</v>
      </c>
      <c r="G553" s="178" t="s">
        <v>62</v>
      </c>
      <c r="H553" s="178"/>
      <c r="I553" s="178"/>
      <c r="J553" s="178"/>
      <c r="K553" s="178"/>
      <c r="L553" s="204" t="s">
        <v>296</v>
      </c>
      <c r="M553" s="196" t="s">
        <v>8</v>
      </c>
    </row>
    <row r="554" spans="1:13" s="196" customFormat="1" ht="49.5" customHeight="1">
      <c r="A554" s="189" t="s">
        <v>554</v>
      </c>
      <c r="B554" s="203" t="s">
        <v>63</v>
      </c>
      <c r="C554" s="244" t="s">
        <v>64</v>
      </c>
      <c r="D554" s="203" t="s">
        <v>390</v>
      </c>
      <c r="E554" s="149">
        <v>39661</v>
      </c>
      <c r="F554" s="244" t="s">
        <v>265</v>
      </c>
      <c r="G554" s="244" t="s">
        <v>65</v>
      </c>
      <c r="H554" s="178"/>
      <c r="I554" s="178"/>
      <c r="J554" s="178"/>
      <c r="K554" s="178"/>
      <c r="L554" s="204" t="s">
        <v>296</v>
      </c>
      <c r="M554" s="196" t="s">
        <v>8</v>
      </c>
    </row>
    <row r="555" spans="1:13" s="196" customFormat="1" ht="18.75" customHeight="1">
      <c r="A555" s="189" t="s">
        <v>556</v>
      </c>
      <c r="B555" s="203" t="s">
        <v>66</v>
      </c>
      <c r="C555" s="244" t="s">
        <v>69</v>
      </c>
      <c r="D555" s="203" t="s">
        <v>390</v>
      </c>
      <c r="E555" s="149">
        <v>39604</v>
      </c>
      <c r="F555" s="244" t="s">
        <v>71</v>
      </c>
      <c r="G555" s="244" t="s">
        <v>72</v>
      </c>
      <c r="H555" s="178"/>
      <c r="I555" s="178"/>
      <c r="J555" s="178"/>
      <c r="K555" s="178"/>
      <c r="L555" s="204" t="s">
        <v>296</v>
      </c>
      <c r="M555" s="196" t="s">
        <v>8</v>
      </c>
    </row>
    <row r="556" spans="1:13" s="196" customFormat="1" ht="18.75" customHeight="1">
      <c r="A556" s="189" t="s">
        <v>558</v>
      </c>
      <c r="B556" s="203" t="s">
        <v>67</v>
      </c>
      <c r="C556" s="244" t="s">
        <v>70</v>
      </c>
      <c r="D556" s="203" t="s">
        <v>390</v>
      </c>
      <c r="E556" s="149">
        <v>39691</v>
      </c>
      <c r="F556" s="244" t="s">
        <v>265</v>
      </c>
      <c r="G556" s="244" t="s">
        <v>62</v>
      </c>
      <c r="H556" s="178"/>
      <c r="I556" s="178"/>
      <c r="J556" s="178"/>
      <c r="K556" s="178"/>
      <c r="L556" s="204" t="s">
        <v>296</v>
      </c>
      <c r="M556" s="196" t="s">
        <v>8</v>
      </c>
    </row>
    <row r="557" spans="1:13" s="196" customFormat="1" ht="18.75" customHeight="1">
      <c r="A557" s="189" t="s">
        <v>560</v>
      </c>
      <c r="B557" s="203" t="s">
        <v>68</v>
      </c>
      <c r="C557" s="244" t="s">
        <v>70</v>
      </c>
      <c r="D557" s="203" t="s">
        <v>390</v>
      </c>
      <c r="E557" s="149">
        <v>39449</v>
      </c>
      <c r="F557" s="244" t="s">
        <v>265</v>
      </c>
      <c r="G557" s="244" t="s">
        <v>62</v>
      </c>
      <c r="H557" s="178"/>
      <c r="I557" s="178"/>
      <c r="J557" s="178"/>
      <c r="K557" s="178"/>
      <c r="L557" s="204" t="s">
        <v>296</v>
      </c>
      <c r="M557" s="196" t="s">
        <v>8</v>
      </c>
    </row>
    <row r="558" spans="1:13" s="196" customFormat="1" ht="49.5" customHeight="1">
      <c r="A558" s="189" t="s">
        <v>562</v>
      </c>
      <c r="B558" s="203" t="s">
        <v>73</v>
      </c>
      <c r="C558" s="244" t="s">
        <v>76</v>
      </c>
      <c r="D558" s="203" t="s">
        <v>390</v>
      </c>
      <c r="E558" s="149">
        <v>39020</v>
      </c>
      <c r="F558" s="244" t="s">
        <v>71</v>
      </c>
      <c r="G558" s="244" t="s">
        <v>80</v>
      </c>
      <c r="H558" s="178"/>
      <c r="I558" s="178"/>
      <c r="J558" s="178"/>
      <c r="K558" s="178"/>
      <c r="L558" s="204" t="s">
        <v>296</v>
      </c>
      <c r="M558" s="196" t="s">
        <v>8</v>
      </c>
    </row>
    <row r="559" spans="1:13" s="196" customFormat="1" ht="41.25" customHeight="1">
      <c r="A559" s="189" t="s">
        <v>566</v>
      </c>
      <c r="B559" s="203" t="s">
        <v>74</v>
      </c>
      <c r="C559" s="244" t="s">
        <v>77</v>
      </c>
      <c r="D559" s="203" t="s">
        <v>390</v>
      </c>
      <c r="E559" s="149">
        <v>39569</v>
      </c>
      <c r="F559" s="244" t="s">
        <v>71</v>
      </c>
      <c r="G559" s="178" t="s">
        <v>81</v>
      </c>
      <c r="H559" s="178"/>
      <c r="I559" s="178"/>
      <c r="J559" s="178"/>
      <c r="K559" s="178"/>
      <c r="L559" s="204" t="s">
        <v>296</v>
      </c>
      <c r="M559" s="196" t="s">
        <v>8</v>
      </c>
    </row>
    <row r="560" spans="1:13" s="196" customFormat="1" ht="49.5" customHeight="1">
      <c r="A560" s="189" t="s">
        <v>570</v>
      </c>
      <c r="B560" s="203" t="s">
        <v>75</v>
      </c>
      <c r="C560" s="244" t="s">
        <v>78</v>
      </c>
      <c r="D560" s="203" t="s">
        <v>390</v>
      </c>
      <c r="E560" s="149">
        <v>39560</v>
      </c>
      <c r="F560" s="244" t="s">
        <v>79</v>
      </c>
      <c r="G560" s="244" t="s">
        <v>82</v>
      </c>
      <c r="H560" s="178"/>
      <c r="I560" s="178"/>
      <c r="J560" s="178"/>
      <c r="K560" s="178"/>
      <c r="L560" s="204" t="s">
        <v>296</v>
      </c>
      <c r="M560" s="196" t="s">
        <v>8</v>
      </c>
    </row>
    <row r="561" spans="1:13" s="196" customFormat="1" ht="49.5" customHeight="1">
      <c r="A561" s="189" t="s">
        <v>574</v>
      </c>
      <c r="B561" s="203" t="s">
        <v>37</v>
      </c>
      <c r="C561" s="244" t="s">
        <v>97</v>
      </c>
      <c r="D561" s="203" t="s">
        <v>390</v>
      </c>
      <c r="E561" s="149">
        <v>39036</v>
      </c>
      <c r="F561" s="244" t="s">
        <v>71</v>
      </c>
      <c r="G561" s="244" t="s">
        <v>98</v>
      </c>
      <c r="H561" s="178">
        <v>720000</v>
      </c>
      <c r="I561" s="178"/>
      <c r="J561" s="178"/>
      <c r="K561" s="178"/>
      <c r="L561" s="204" t="s">
        <v>296</v>
      </c>
      <c r="M561" s="196" t="s">
        <v>8</v>
      </c>
    </row>
    <row r="562" spans="1:13" s="196" customFormat="1" ht="49.5" customHeight="1">
      <c r="A562" s="189" t="s">
        <v>576</v>
      </c>
      <c r="B562" s="203" t="s">
        <v>48</v>
      </c>
      <c r="C562" s="244" t="s">
        <v>85</v>
      </c>
      <c r="D562" s="203" t="s">
        <v>390</v>
      </c>
      <c r="E562" s="149">
        <v>39052</v>
      </c>
      <c r="F562" s="244" t="s">
        <v>71</v>
      </c>
      <c r="G562" s="244" t="s">
        <v>88</v>
      </c>
      <c r="H562" s="178">
        <v>1500000</v>
      </c>
      <c r="I562" s="178"/>
      <c r="J562" s="178"/>
      <c r="K562" s="178"/>
      <c r="L562" s="204" t="s">
        <v>296</v>
      </c>
      <c r="M562" s="196" t="s">
        <v>8</v>
      </c>
    </row>
    <row r="563" spans="1:13" s="196" customFormat="1" ht="49.5" customHeight="1">
      <c r="A563" s="189" t="s">
        <v>578</v>
      </c>
      <c r="B563" s="203" t="s">
        <v>83</v>
      </c>
      <c r="C563" s="244" t="s">
        <v>86</v>
      </c>
      <c r="D563" s="203" t="s">
        <v>390</v>
      </c>
      <c r="E563" s="149">
        <v>39083</v>
      </c>
      <c r="F563" s="244" t="s">
        <v>71</v>
      </c>
      <c r="G563" s="244" t="s">
        <v>89</v>
      </c>
      <c r="H563" s="178"/>
      <c r="I563" s="178"/>
      <c r="J563" s="178"/>
      <c r="K563" s="178"/>
      <c r="L563" s="204" t="s">
        <v>296</v>
      </c>
      <c r="M563" s="196" t="s">
        <v>8</v>
      </c>
    </row>
    <row r="564" spans="1:13" s="196" customFormat="1" ht="49.5" customHeight="1">
      <c r="A564" s="189" t="s">
        <v>580</v>
      </c>
      <c r="B564" s="205" t="s">
        <v>84</v>
      </c>
      <c r="C564" s="245" t="s">
        <v>87</v>
      </c>
      <c r="D564" s="205" t="s">
        <v>390</v>
      </c>
      <c r="E564" s="206">
        <v>39084</v>
      </c>
      <c r="F564" s="245" t="s">
        <v>71</v>
      </c>
      <c r="G564" s="245" t="s">
        <v>90</v>
      </c>
      <c r="H564" s="207">
        <v>360000</v>
      </c>
      <c r="I564" s="207"/>
      <c r="J564" s="207"/>
      <c r="K564" s="207"/>
      <c r="L564" s="208" t="s">
        <v>296</v>
      </c>
      <c r="M564" s="196" t="s">
        <v>8</v>
      </c>
    </row>
    <row r="565" spans="1:13" s="196" customFormat="1" ht="76.5">
      <c r="A565" s="189" t="s">
        <v>582</v>
      </c>
      <c r="B565" s="203" t="s">
        <v>15</v>
      </c>
      <c r="C565" s="244" t="s">
        <v>206</v>
      </c>
      <c r="D565" s="203" t="s">
        <v>390</v>
      </c>
      <c r="E565" s="149" t="s">
        <v>207</v>
      </c>
      <c r="F565" s="244" t="s">
        <v>208</v>
      </c>
      <c r="G565" s="244" t="s">
        <v>209</v>
      </c>
      <c r="H565" s="178">
        <v>150000</v>
      </c>
      <c r="I565" s="178"/>
      <c r="J565" s="178"/>
      <c r="K565" s="178"/>
      <c r="L565" s="204" t="s">
        <v>296</v>
      </c>
      <c r="M565" s="196" t="s">
        <v>8</v>
      </c>
    </row>
    <row r="566" spans="1:13" s="196" customFormat="1" ht="51">
      <c r="A566" s="189" t="s">
        <v>584</v>
      </c>
      <c r="B566" s="203" t="s">
        <v>210</v>
      </c>
      <c r="C566" s="244" t="s">
        <v>215</v>
      </c>
      <c r="D566" s="203" t="s">
        <v>390</v>
      </c>
      <c r="E566" s="149" t="s">
        <v>216</v>
      </c>
      <c r="F566" s="244" t="s">
        <v>71</v>
      </c>
      <c r="G566" s="244" t="s">
        <v>218</v>
      </c>
      <c r="H566" s="178">
        <v>375000</v>
      </c>
      <c r="I566" s="178"/>
      <c r="J566" s="178"/>
      <c r="K566" s="178"/>
      <c r="L566" s="204"/>
      <c r="M566" s="196" t="s">
        <v>8</v>
      </c>
    </row>
    <row r="567" spans="1:13" s="196" customFormat="1" ht="51">
      <c r="A567" s="189" t="s">
        <v>586</v>
      </c>
      <c r="B567" s="203" t="s">
        <v>211</v>
      </c>
      <c r="C567" s="244" t="s">
        <v>215</v>
      </c>
      <c r="D567" s="203" t="s">
        <v>390</v>
      </c>
      <c r="E567" s="149" t="s">
        <v>216</v>
      </c>
      <c r="F567" s="244" t="s">
        <v>71</v>
      </c>
      <c r="G567" s="244" t="s">
        <v>218</v>
      </c>
      <c r="H567" s="178">
        <v>375000</v>
      </c>
      <c r="I567" s="178"/>
      <c r="J567" s="178"/>
      <c r="K567" s="178"/>
      <c r="L567" s="204"/>
      <c r="M567" s="196" t="s">
        <v>8</v>
      </c>
    </row>
    <row r="568" spans="1:13" s="196" customFormat="1" ht="63.75">
      <c r="A568" s="189" t="s">
        <v>588</v>
      </c>
      <c r="B568" s="203" t="s">
        <v>212</v>
      </c>
      <c r="C568" s="244" t="s">
        <v>215</v>
      </c>
      <c r="D568" s="203" t="s">
        <v>390</v>
      </c>
      <c r="E568" s="149" t="s">
        <v>216</v>
      </c>
      <c r="F568" s="244" t="s">
        <v>71</v>
      </c>
      <c r="G568" s="244" t="s">
        <v>218</v>
      </c>
      <c r="H568" s="178">
        <v>375000</v>
      </c>
      <c r="I568" s="178"/>
      <c r="J568" s="178"/>
      <c r="K568" s="178"/>
      <c r="L568" s="204"/>
      <c r="M568" s="196" t="s">
        <v>8</v>
      </c>
    </row>
    <row r="569" spans="1:13" s="196" customFormat="1" ht="51">
      <c r="A569" s="189" t="s">
        <v>590</v>
      </c>
      <c r="B569" s="203" t="s">
        <v>213</v>
      </c>
      <c r="C569" s="244" t="s">
        <v>215</v>
      </c>
      <c r="D569" s="203" t="s">
        <v>390</v>
      </c>
      <c r="E569" s="149" t="s">
        <v>216</v>
      </c>
      <c r="F569" s="244" t="s">
        <v>71</v>
      </c>
      <c r="G569" s="244" t="s">
        <v>218</v>
      </c>
      <c r="H569" s="178">
        <v>375000</v>
      </c>
      <c r="I569" s="178"/>
      <c r="J569" s="178"/>
      <c r="K569" s="178"/>
      <c r="L569" s="204"/>
      <c r="M569" s="196" t="s">
        <v>8</v>
      </c>
    </row>
    <row r="570" spans="1:13" s="196" customFormat="1" ht="51">
      <c r="A570" s="189" t="s">
        <v>592</v>
      </c>
      <c r="B570" s="203" t="s">
        <v>214</v>
      </c>
      <c r="C570" s="244" t="s">
        <v>215</v>
      </c>
      <c r="D570" s="203" t="s">
        <v>390</v>
      </c>
      <c r="E570" s="149" t="s">
        <v>217</v>
      </c>
      <c r="F570" s="244" t="s">
        <v>71</v>
      </c>
      <c r="G570" s="244" t="s">
        <v>218</v>
      </c>
      <c r="H570" s="178">
        <v>375000</v>
      </c>
      <c r="I570" s="178"/>
      <c r="J570" s="178"/>
      <c r="K570" s="178"/>
      <c r="L570" s="204"/>
      <c r="M570" s="196" t="s">
        <v>8</v>
      </c>
    </row>
    <row r="571" spans="1:13" s="196" customFormat="1" ht="63.75">
      <c r="A571" s="189" t="s">
        <v>594</v>
      </c>
      <c r="B571" s="203" t="s">
        <v>219</v>
      </c>
      <c r="C571" s="244" t="s">
        <v>221</v>
      </c>
      <c r="D571" s="203" t="s">
        <v>390</v>
      </c>
      <c r="E571" s="149" t="s">
        <v>222</v>
      </c>
      <c r="F571" s="244" t="s">
        <v>265</v>
      </c>
      <c r="G571" s="244" t="s">
        <v>224</v>
      </c>
      <c r="H571" s="178">
        <v>2500000</v>
      </c>
      <c r="I571" s="178"/>
      <c r="J571" s="178"/>
      <c r="K571" s="178"/>
      <c r="L571" s="204"/>
      <c r="M571" s="196" t="s">
        <v>8</v>
      </c>
    </row>
    <row r="572" spans="1:13" s="196" customFormat="1" ht="25.5">
      <c r="A572" s="189" t="s">
        <v>595</v>
      </c>
      <c r="B572" s="203" t="s">
        <v>57</v>
      </c>
      <c r="C572" s="244" t="s">
        <v>220</v>
      </c>
      <c r="D572" s="203" t="s">
        <v>390</v>
      </c>
      <c r="E572" s="149">
        <v>40269</v>
      </c>
      <c r="F572" s="244" t="s">
        <v>223</v>
      </c>
      <c r="G572" s="244" t="s">
        <v>225</v>
      </c>
      <c r="H572" s="178">
        <v>2128950</v>
      </c>
      <c r="I572" s="178">
        <v>709650</v>
      </c>
      <c r="J572" s="178"/>
      <c r="K572" s="178"/>
      <c r="L572" s="204"/>
      <c r="M572" s="196" t="s">
        <v>8</v>
      </c>
    </row>
  </sheetData>
  <sheetProtection/>
  <mergeCells count="26">
    <mergeCell ref="L5:L6"/>
    <mergeCell ref="A265:L265"/>
    <mergeCell ref="E201:F201"/>
    <mergeCell ref="A3:L3"/>
    <mergeCell ref="A5:A6"/>
    <mergeCell ref="B5:B6"/>
    <mergeCell ref="C5:C6"/>
    <mergeCell ref="D5:D6"/>
    <mergeCell ref="E5:F5"/>
    <mergeCell ref="G5:G6"/>
    <mergeCell ref="H5:K5"/>
    <mergeCell ref="A7:L7"/>
    <mergeCell ref="A87:L87"/>
    <mergeCell ref="A229:L229"/>
    <mergeCell ref="A248:L248"/>
    <mergeCell ref="I523:L523"/>
    <mergeCell ref="A300:L300"/>
    <mergeCell ref="A360:L360"/>
    <mergeCell ref="A380:L380"/>
    <mergeCell ref="A426:L426"/>
    <mergeCell ref="A449:L449"/>
    <mergeCell ref="A495:L495"/>
    <mergeCell ref="A514:L514"/>
    <mergeCell ref="A515:L515"/>
    <mergeCell ref="A519:L519"/>
    <mergeCell ref="A521:L521"/>
  </mergeCells>
  <printOptions horizontalCentered="1" vertic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39" r:id="rId3"/>
  <headerFooter alignWithMargins="0">
    <oddHeader>&amp;L
&amp;R6. számú melléklet
</oddHeader>
  </headerFooter>
  <rowBreaks count="27" manualBreakCount="27">
    <brk id="37" max="11" man="1"/>
    <brk id="67" max="11" man="1"/>
    <brk id="97" max="11" man="1"/>
    <brk id="117" max="11" man="1"/>
    <brk id="137" max="11" man="1"/>
    <brk id="157" max="11" man="1"/>
    <brk id="177" max="11" man="1"/>
    <brk id="197" max="11" man="1"/>
    <brk id="228" max="11" man="1"/>
    <brk id="247" max="11" man="1"/>
    <brk id="264" max="11" man="1"/>
    <brk id="285" max="11" man="1"/>
    <brk id="299" max="11" man="1"/>
    <brk id="320" max="11" man="1"/>
    <brk id="340" max="11" man="1"/>
    <brk id="359" max="11" man="1"/>
    <brk id="373" max="11" man="1"/>
    <brk id="390" max="11" man="1"/>
    <brk id="407" max="11" man="1"/>
    <brk id="425" max="11" man="1"/>
    <brk id="448" max="11" man="1"/>
    <brk id="473" max="11" man="1"/>
    <brk id="494" max="11" man="1"/>
    <brk id="513" max="11" man="1"/>
    <brk id="533" max="11" man="1"/>
    <brk id="546" max="11" man="1"/>
    <brk id="554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Zelenyánszki Miklós</dc:creator>
  <cp:keywords/>
  <dc:description/>
  <cp:lastModifiedBy>Pintérné Sándor Éva</cp:lastModifiedBy>
  <cp:lastPrinted>2010-09-07T07:05:16Z</cp:lastPrinted>
  <dcterms:created xsi:type="dcterms:W3CDTF">2008-07-15T12:22:52Z</dcterms:created>
  <dcterms:modified xsi:type="dcterms:W3CDTF">2010-09-07T11:17:19Z</dcterms:modified>
  <cp:category/>
  <cp:version/>
  <cp:contentType/>
  <cp:contentStatus/>
</cp:coreProperties>
</file>