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0" windowWidth="11625" windowHeight="8745" firstSheet="2" activeTab="8"/>
  </bookViews>
  <sheets>
    <sheet name="2010 eredeti" sheetId="1" r:id="rId1"/>
    <sheet name="2010 február" sheetId="2" r:id="rId2"/>
    <sheet name="2010 ápr" sheetId="3" r:id="rId3"/>
    <sheet name="2010 május" sheetId="4" r:id="rId4"/>
    <sheet name="2010 június" sheetId="5" r:id="rId5"/>
    <sheet name="2010 július" sheetId="6" r:id="rId6"/>
    <sheet name="2010 szeptember" sheetId="7" r:id="rId7"/>
    <sheet name="2010 december" sheetId="8" r:id="rId8"/>
    <sheet name="2011 február" sheetId="9" r:id="rId9"/>
  </sheets>
  <definedNames>
    <definedName name="_xlnm.Print_Area" localSheetId="2">'2010 ápr'!$A$1:$E$43</definedName>
    <definedName name="_xlnm.Print_Area" localSheetId="7">'2010 december'!$A$1:$E$43</definedName>
    <definedName name="_xlnm.Print_Area" localSheetId="0">'2010 eredeti'!$A$1:$E$43</definedName>
    <definedName name="_xlnm.Print_Area" localSheetId="1">'2010 február'!$A$1:$E$43</definedName>
    <definedName name="_xlnm.Print_Area" localSheetId="5">'2010 július'!$A$1:$E$43</definedName>
    <definedName name="_xlnm.Print_Area" localSheetId="4">'2010 június'!$A$1:$E$43</definedName>
    <definedName name="_xlnm.Print_Area" localSheetId="3">'2010 május'!$A$1:$E$43</definedName>
    <definedName name="_xlnm.Print_Area" localSheetId="6">'2010 szeptember'!$A$1:$E$43</definedName>
    <definedName name="_xlnm.Print_Area" localSheetId="8">'2011 február'!$A$1:$E$43</definedName>
  </definedNames>
  <calcPr fullCalcOnLoad="1"/>
</workbook>
</file>

<file path=xl/sharedStrings.xml><?xml version="1.0" encoding="utf-8"?>
<sst xmlns="http://schemas.openxmlformats.org/spreadsheetml/2006/main" count="387" uniqueCount="42">
  <si>
    <t xml:space="preserve">    A  működési és fejlesztési célú bevételek és kiadások</t>
  </si>
  <si>
    <t>E Ft</t>
  </si>
  <si>
    <t>Sor-</t>
  </si>
  <si>
    <t>Megnevezés</t>
  </si>
  <si>
    <t>szám</t>
  </si>
  <si>
    <t>I. Működési bevételek és kiadások</t>
  </si>
  <si>
    <t>Intézményi működési bevételek</t>
  </si>
  <si>
    <t>Önkormányzatok sajátos működési bevételei</t>
  </si>
  <si>
    <t>Működési célú költségvetési támogatás</t>
  </si>
  <si>
    <t>Működési célú pénzeszköz átvétel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</si>
  <si>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</si>
  <si>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</si>
  <si>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</si>
  <si>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</si>
  <si>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</si>
  <si>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Működési céltartalék</t>
  </si>
  <si>
    <t>II. Felhalmozási célú bevételek és kiadások</t>
  </si>
  <si>
    <t>Önkormányzatok felhalmozási és tőkejellegű bevételei</t>
  </si>
  <si>
    <t xml:space="preserve">Fejlesztési célú támogatások </t>
  </si>
  <si>
    <t>Felhalmozási célú pénzeszköz átvétel</t>
  </si>
  <si>
    <t>Felhalmozási kiadások (ÁFÁ-val együtt)</t>
  </si>
  <si>
    <t>Felújítási kiadások  (ÁFÁ-val együtt)</t>
  </si>
  <si>
    <t>Felhalmozási célú pénzeszköz átadás</t>
  </si>
  <si>
    <t>Felhalmozási célú tartalék</t>
  </si>
  <si>
    <t xml:space="preserve"> </t>
  </si>
  <si>
    <t>Önkormányzat bevételei   Ö S S Z E S E N  :</t>
  </si>
  <si>
    <t xml:space="preserve">Önkormányzat kiadásai  Ö S S Z E S E N : </t>
  </si>
  <si>
    <t>Működési célú pénzforgalom nélküli bevétel</t>
  </si>
  <si>
    <t>Működési bevétel fejlesztési célra</t>
  </si>
  <si>
    <t>Fejlesztési célú pénzforgalom nélküli bevétel</t>
  </si>
  <si>
    <t>Működési célú hitelek, kölcsönök, értékpapírok</t>
  </si>
  <si>
    <t>Felhalmozási célú hitelek,kölcsönök, értékpapírok kiadásai</t>
  </si>
  <si>
    <t>Felhalmozási célú hitel, értékpapír bevétel, munkáltatói kölcsön</t>
  </si>
  <si>
    <t>2010. évre</t>
  </si>
  <si>
    <t>2011. évre</t>
  </si>
  <si>
    <t xml:space="preserve">    2010/2011/2012. évi alakulását külön bemutató mérleg</t>
  </si>
  <si>
    <t>2012. évre</t>
  </si>
  <si>
    <t>Költségvetési bevételek összesen (01+…+06)</t>
  </si>
  <si>
    <t>Működési célú bevételek  ö s s z e s e n     (07+08)</t>
  </si>
  <si>
    <t>Működési célú kiadások  ö s s z e s e n  (10+...+16)</t>
  </si>
  <si>
    <t>Felhalmozási célú bevételek  ö s s z e s e n (18+....+23)</t>
  </si>
  <si>
    <t>Felhalmozási célú kiadások  ö s s z e s e n   (25+..…29)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</si>
</sst>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#,##0.0"/>
    <numFmt numFmtId="167" formatCode="#,##0.000"/>
    <numFmt numFmtId="168" formatCode="0.0"/>
  </numFmts>
  <fonts count="42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1" fillId="0" borderId="24" xfId="0" applyFont="1" applyBorder="1" applyAlignment="1">
      <alignment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1" fillId="0" borderId="25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3" fontId="1" fillId="0" borderId="21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centerContinuous"/>
    </xf>
    <xf numFmtId="3" fontId="1" fillId="0" borderId="29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3" fontId="1" fillId="0" borderId="34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3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5" fillId="0" borderId="39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centerContinuous"/>
    </xf>
    <xf numFmtId="3" fontId="0" fillId="0" borderId="0" xfId="0" applyNumberFormat="1" applyFill="1" applyAlignment="1">
      <alignment/>
    </xf>
    <xf numFmtId="3" fontId="4" fillId="0" borderId="41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10">
      <selection activeCell="D23" sqref="D23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3709870-520618</f>
        <v>3189252</v>
      </c>
      <c r="D11" s="69">
        <f>C11*1.04+79170</f>
        <v>3395992.08</v>
      </c>
      <c r="E11" s="73">
        <f>D11*1.04+84139</f>
        <v>3615970.7632000004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1387286</v>
      </c>
      <c r="D12" s="47">
        <f aca="true" t="shared" si="0" ref="D12:E14">C12</f>
        <v>1387286</v>
      </c>
      <c r="E12" s="74">
        <f t="shared" si="0"/>
        <v>1387286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4611309</v>
      </c>
      <c r="D13" s="47">
        <f t="shared" si="0"/>
        <v>4611309</v>
      </c>
      <c r="E13" s="74">
        <f t="shared" si="0"/>
        <v>4611309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8911361</v>
      </c>
      <c r="D14" s="47">
        <f t="shared" si="0"/>
        <v>8911361</v>
      </c>
      <c r="E14" s="74">
        <f t="shared" si="0"/>
        <v>8911361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515558</v>
      </c>
      <c r="D15" s="70">
        <v>494936</v>
      </c>
      <c r="E15" s="75">
        <v>475138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18614766</v>
      </c>
      <c r="D16" s="56">
        <f>SUM(D11:D15)</f>
        <v>18800884.08</v>
      </c>
      <c r="E16" s="64">
        <f>SUM(E11:E15)</f>
        <v>19001064.7632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1840000</v>
      </c>
      <c r="D17" s="47">
        <f>C17*1.04</f>
        <v>1913600</v>
      </c>
      <c r="E17" s="74">
        <f>D17*1.04</f>
        <v>1990144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20454766</v>
      </c>
      <c r="D18" s="56">
        <f>D16+D17</f>
        <v>20714484.08</v>
      </c>
      <c r="E18" s="64">
        <f>E16+E17</f>
        <v>20991208.7632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v>9098373</v>
      </c>
      <c r="D19" s="47">
        <f>C19</f>
        <v>9098373</v>
      </c>
      <c r="E19" s="74">
        <f>D19</f>
        <v>9098373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v>2498708</v>
      </c>
      <c r="D20" s="47">
        <f>C20</f>
        <v>2498708</v>
      </c>
      <c r="E20" s="74">
        <f>D20</f>
        <v>2498708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v>7623831</v>
      </c>
      <c r="D21" s="47">
        <v>7925832</v>
      </c>
      <c r="E21" s="74">
        <f>D21*1.04</f>
        <v>8242865.28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v>120455</v>
      </c>
      <c r="D22" s="47">
        <v>115637</v>
      </c>
      <c r="E22" s="74">
        <f>D22*0.96</f>
        <v>111011.51999999999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v>88399</v>
      </c>
      <c r="D23" s="47">
        <v>91934</v>
      </c>
      <c r="E23" s="74">
        <f>D23*1.04</f>
        <v>95611.36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v>0</v>
      </c>
      <c r="E24" s="74"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v>1025000</v>
      </c>
      <c r="D25" s="47">
        <f>C25*0.96</f>
        <v>984000</v>
      </c>
      <c r="E25" s="74">
        <f>D25*0.96</f>
        <v>944640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20454766</v>
      </c>
      <c r="D26" s="57">
        <f>SUM(D19:D25)</f>
        <v>20714484</v>
      </c>
      <c r="E26" s="65">
        <f>SUM(E19:E25)</f>
        <v>20991209.16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v>520618</v>
      </c>
      <c r="D28" s="69">
        <v>512115</v>
      </c>
      <c r="E28" s="73">
        <v>672600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1284007</v>
      </c>
      <c r="D29" s="47">
        <f aca="true" t="shared" si="1" ref="D29:E32">C29*1.04</f>
        <v>1335367.28</v>
      </c>
      <c r="E29" s="74">
        <f t="shared" si="1"/>
        <v>1388781.9712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1"/>
        <v>0</v>
      </c>
      <c r="E30" s="74">
        <f t="shared" si="1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329683</v>
      </c>
      <c r="D31" s="47">
        <f t="shared" si="1"/>
        <v>342870.32</v>
      </c>
      <c r="E31" s="74">
        <f t="shared" si="1"/>
        <v>356585.1328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1"/>
        <v>0</v>
      </c>
      <c r="E32" s="74">
        <f t="shared" si="1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3337185</v>
      </c>
      <c r="D33" s="47">
        <v>3500000</v>
      </c>
      <c r="E33" s="74">
        <v>3500000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5471493</v>
      </c>
      <c r="D34" s="66">
        <f>SUM(D28:D33)</f>
        <v>5690352.6</v>
      </c>
      <c r="E34" s="64">
        <f>SUM(E28:E33)</f>
        <v>5917967.104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v>4711665</v>
      </c>
      <c r="D35" s="47">
        <f>C35*1.04</f>
        <v>4900131.600000001</v>
      </c>
      <c r="E35" s="74">
        <f>D35*1.04</f>
        <v>5096136.864000001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v>420000</v>
      </c>
      <c r="D36" s="47">
        <f aca="true" t="shared" si="2" ref="D36:E39">C36*1.04</f>
        <v>436800</v>
      </c>
      <c r="E36" s="74">
        <f t="shared" si="2"/>
        <v>454272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v>310000</v>
      </c>
      <c r="D37" s="47">
        <f t="shared" si="2"/>
        <v>322400</v>
      </c>
      <c r="E37" s="74">
        <f t="shared" si="2"/>
        <v>335296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v>1159</v>
      </c>
      <c r="D38" s="47">
        <f t="shared" si="2"/>
        <v>1205.3600000000001</v>
      </c>
      <c r="E38" s="74">
        <f t="shared" si="2"/>
        <v>1253.5744000000002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v>28669</v>
      </c>
      <c r="D39" s="47">
        <f t="shared" si="2"/>
        <v>29815.760000000002</v>
      </c>
      <c r="E39" s="74">
        <f t="shared" si="2"/>
        <v>31008.390400000004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5471493</v>
      </c>
      <c r="D40" s="90">
        <f>SUM(D35:D39)</f>
        <v>5690352.720000001</v>
      </c>
      <c r="E40" s="65">
        <f>SUM(E35:E39)</f>
        <v>5917966.828800001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25926259</v>
      </c>
      <c r="D41" s="61">
        <f>D18+D34</f>
        <v>26404836.68</v>
      </c>
      <c r="E41" s="67">
        <f>E18+E34</f>
        <v>26909175.867200002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25926259</v>
      </c>
      <c r="D42" s="62">
        <f>SUM(D26,D40)</f>
        <v>26404836.72</v>
      </c>
      <c r="E42" s="68">
        <f>SUM(E26,E40)</f>
        <v>26909175.9888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22">
      <selection activeCell="C23" sqref="C23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3709870+299370-850618</f>
        <v>3158622</v>
      </c>
      <c r="D11" s="69">
        <f>C11*1.04+259319</f>
        <v>3544285.88</v>
      </c>
      <c r="E11" s="73">
        <f>D11*1.04+84393</f>
        <v>3770450.3152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4">C12</f>
        <v>1532246</v>
      </c>
      <c r="E12" s="74">
        <f t="shared" si="0"/>
        <v>1532246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4305290</v>
      </c>
      <c r="D13" s="47">
        <f t="shared" si="0"/>
        <v>4305290</v>
      </c>
      <c r="E13" s="74">
        <f t="shared" si="0"/>
        <v>4305290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f>8911361-141852</f>
        <v>8769509</v>
      </c>
      <c r="D14" s="47">
        <f t="shared" si="0"/>
        <v>8769509</v>
      </c>
      <c r="E14" s="74">
        <f t="shared" si="0"/>
        <v>8769509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578158</v>
      </c>
      <c r="D15" s="70">
        <v>494937</v>
      </c>
      <c r="E15" s="75">
        <v>475138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18343825</v>
      </c>
      <c r="D16" s="56">
        <f>SUM(D11:D15)</f>
        <v>18646267.88</v>
      </c>
      <c r="E16" s="64">
        <f>SUM(E11:E15)</f>
        <v>18852633.3152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1840000</v>
      </c>
      <c r="D17" s="47">
        <f>C17*1.04</f>
        <v>1913600</v>
      </c>
      <c r="E17" s="74">
        <f>D17*1.04</f>
        <v>1990144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20183825</v>
      </c>
      <c r="D18" s="56">
        <f>D16+D17</f>
        <v>20559867.88</v>
      </c>
      <c r="E18" s="64">
        <f>E16+E17</f>
        <v>20842777.3152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v>9098373</v>
      </c>
      <c r="D19" s="47">
        <f>C19</f>
        <v>9098373</v>
      </c>
      <c r="E19" s="74">
        <f>D19</f>
        <v>9098373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v>2498708</v>
      </c>
      <c r="D20" s="47">
        <f>C20</f>
        <v>2498708</v>
      </c>
      <c r="E20" s="74">
        <f>D20</f>
        <v>2498708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f>7623831-160962</f>
        <v>7462869</v>
      </c>
      <c r="D21" s="47">
        <v>7925832</v>
      </c>
      <c r="E21" s="74">
        <f>D21*1.04</f>
        <v>8242865.28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v>170905</v>
      </c>
      <c r="D22" s="47">
        <v>115637</v>
      </c>
      <c r="E22" s="74">
        <f>D22*0.96</f>
        <v>111011.51999999999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f>88399+630</f>
        <v>89029</v>
      </c>
      <c r="D23" s="47">
        <v>91934</v>
      </c>
      <c r="E23" s="74">
        <f>D23*1.04</f>
        <v>95611.36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v>0</v>
      </c>
      <c r="E24" s="74"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f>1025000-161059</f>
        <v>863941</v>
      </c>
      <c r="D25" s="47">
        <f>C25*0.96</f>
        <v>829383.36</v>
      </c>
      <c r="E25" s="74">
        <f>D25*0.96</f>
        <v>796208.0255999999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20183825</v>
      </c>
      <c r="D26" s="57">
        <f>SUM(D19:D25)</f>
        <v>20559867.36</v>
      </c>
      <c r="E26" s="65">
        <f>SUM(E19:E25)</f>
        <v>20842777.1856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v>850618</v>
      </c>
      <c r="D28" s="69">
        <v>1592697</v>
      </c>
      <c r="E28" s="73">
        <v>1796405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1284007</v>
      </c>
      <c r="D29" s="47">
        <f aca="true" t="shared" si="1" ref="D29:E32">C29*1.04</f>
        <v>1335367.28</v>
      </c>
      <c r="E29" s="74">
        <f t="shared" si="1"/>
        <v>1388781.9712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1"/>
        <v>0</v>
      </c>
      <c r="E30" s="74">
        <f t="shared" si="1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f>329683-300000</f>
        <v>29683</v>
      </c>
      <c r="D31" s="47">
        <f t="shared" si="1"/>
        <v>30870.32</v>
      </c>
      <c r="E31" s="74">
        <f t="shared" si="1"/>
        <v>32105.1328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1"/>
        <v>0</v>
      </c>
      <c r="E32" s="74">
        <f t="shared" si="1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4046206</v>
      </c>
      <c r="D33" s="47">
        <v>3500000</v>
      </c>
      <c r="E33" s="74">
        <v>3500000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6210514</v>
      </c>
      <c r="D34" s="66">
        <f>SUM(D28:D33)</f>
        <v>6458934.6</v>
      </c>
      <c r="E34" s="64">
        <f>SUM(E28:E33)</f>
        <v>6717292.104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v>5416686</v>
      </c>
      <c r="D35" s="47">
        <f>C35*1.04</f>
        <v>5633353.44</v>
      </c>
      <c r="E35" s="74">
        <f>D35*1.04</f>
        <v>5858687.5776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v>420000</v>
      </c>
      <c r="D36" s="47">
        <f aca="true" t="shared" si="2" ref="D36:E39">C36*1.04</f>
        <v>436800</v>
      </c>
      <c r="E36" s="74">
        <f t="shared" si="2"/>
        <v>454272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f>310000+15000+4000</f>
        <v>329000</v>
      </c>
      <c r="D37" s="47">
        <f t="shared" si="2"/>
        <v>342160</v>
      </c>
      <c r="E37" s="74">
        <f t="shared" si="2"/>
        <v>355846.4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v>1159</v>
      </c>
      <c r="D38" s="47">
        <f t="shared" si="2"/>
        <v>1205.3600000000001</v>
      </c>
      <c r="E38" s="74">
        <f t="shared" si="2"/>
        <v>1253.5744000000002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f>28669+15000</f>
        <v>43669</v>
      </c>
      <c r="D39" s="47">
        <f t="shared" si="2"/>
        <v>45415.76</v>
      </c>
      <c r="E39" s="74">
        <f t="shared" si="2"/>
        <v>47232.390400000004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6210514</v>
      </c>
      <c r="D40" s="90">
        <f>SUM(D35:D39)</f>
        <v>6458934.5600000005</v>
      </c>
      <c r="E40" s="65">
        <f>SUM(E35:E39)</f>
        <v>6717291.942400001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26394339</v>
      </c>
      <c r="D41" s="61">
        <f>D18+D34</f>
        <v>27018802.479999997</v>
      </c>
      <c r="E41" s="67">
        <f>E18+E34</f>
        <v>27560069.419200003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26394339</v>
      </c>
      <c r="D42" s="62">
        <f>SUM(D26,D40)</f>
        <v>27018801.92</v>
      </c>
      <c r="E42" s="68">
        <f>SUM(E26,E40)</f>
        <v>27560069.128000002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22">
      <selection activeCell="C26" sqref="C26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4009240-861152</f>
        <v>3148088</v>
      </c>
      <c r="D11" s="69">
        <f>C11*1.04+259319</f>
        <v>3533330.52</v>
      </c>
      <c r="E11" s="73">
        <f>D11*1.04+84393</f>
        <v>3759056.7408000003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4">C12</f>
        <v>1532246</v>
      </c>
      <c r="E12" s="74">
        <f t="shared" si="0"/>
        <v>1532246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4445944</v>
      </c>
      <c r="D13" s="47">
        <f t="shared" si="0"/>
        <v>4445944</v>
      </c>
      <c r="E13" s="74">
        <f t="shared" si="0"/>
        <v>4445944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8772465</v>
      </c>
      <c r="D14" s="47">
        <f t="shared" si="0"/>
        <v>8772465</v>
      </c>
      <c r="E14" s="74">
        <f t="shared" si="0"/>
        <v>8772465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1828416</v>
      </c>
      <c r="D15" s="70">
        <v>494937</v>
      </c>
      <c r="E15" s="75">
        <v>475138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19727159</v>
      </c>
      <c r="D16" s="56">
        <f>SUM(D11:D15)</f>
        <v>18778922.52</v>
      </c>
      <c r="E16" s="64">
        <f>SUM(E11:E15)</f>
        <v>18984849.7408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1840000</v>
      </c>
      <c r="D17" s="47">
        <f>C17*1.04</f>
        <v>1913600</v>
      </c>
      <c r="E17" s="74">
        <f>D17*1.04</f>
        <v>1990144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21567159</v>
      </c>
      <c r="D18" s="56">
        <f>D16+D17</f>
        <v>20692522.52</v>
      </c>
      <c r="E18" s="64">
        <f>E16+E17</f>
        <v>20974993.7408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v>9308465</v>
      </c>
      <c r="D19" s="47">
        <f>C19</f>
        <v>9308465</v>
      </c>
      <c r="E19" s="74">
        <f>D19</f>
        <v>9308465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v>2550276</v>
      </c>
      <c r="D20" s="47">
        <f>C20</f>
        <v>2550276</v>
      </c>
      <c r="E20" s="74">
        <f>D20</f>
        <v>2550276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v>7555511</v>
      </c>
      <c r="D21" s="47">
        <v>7925832</v>
      </c>
      <c r="E21" s="74">
        <f>D21*1.04</f>
        <v>8242865.28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f>264914+540</f>
        <v>265454</v>
      </c>
      <c r="D22" s="47">
        <v>115637</v>
      </c>
      <c r="E22" s="74">
        <f>D22*0.96</f>
        <v>111011.51999999999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f>88399+630</f>
        <v>89029</v>
      </c>
      <c r="D23" s="47">
        <v>91934</v>
      </c>
      <c r="E23" s="74">
        <f>D23*1.04</f>
        <v>95611.36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v>0</v>
      </c>
      <c r="E24" s="74"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f>1798964-540</f>
        <v>1798424</v>
      </c>
      <c r="D25" s="47">
        <f>C25*0.96</f>
        <v>1726487.04</v>
      </c>
      <c r="E25" s="74">
        <f>D25*0.96</f>
        <v>1657427.5584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21567159</v>
      </c>
      <c r="D26" s="57">
        <f>SUM(D19:D25)</f>
        <v>21718631.04</v>
      </c>
      <c r="E26" s="65">
        <f>SUM(E19:E25)</f>
        <v>21965656.7184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v>861152</v>
      </c>
      <c r="D28" s="69">
        <v>1592697</v>
      </c>
      <c r="E28" s="73">
        <v>1796405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1284007</v>
      </c>
      <c r="D29" s="47">
        <f aca="true" t="shared" si="1" ref="D29:E32">C29*1.04</f>
        <v>1335367.28</v>
      </c>
      <c r="E29" s="74">
        <f t="shared" si="1"/>
        <v>1388781.9712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1"/>
        <v>0</v>
      </c>
      <c r="E30" s="74">
        <f t="shared" si="1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329683</v>
      </c>
      <c r="D31" s="47">
        <f t="shared" si="1"/>
        <v>342870.32</v>
      </c>
      <c r="E31" s="74">
        <f t="shared" si="1"/>
        <v>356585.1328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1"/>
        <v>0</v>
      </c>
      <c r="E32" s="74">
        <f t="shared" si="1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10213510</v>
      </c>
      <c r="D33" s="47">
        <v>3500000</v>
      </c>
      <c r="E33" s="74">
        <v>3500000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12688352</v>
      </c>
      <c r="D34" s="66">
        <f>SUM(D28:D33)</f>
        <v>6770934.6</v>
      </c>
      <c r="E34" s="64">
        <f>SUM(E28:E33)</f>
        <v>7041772.104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v>6704433</v>
      </c>
      <c r="D35" s="47">
        <f>C35*1.04</f>
        <v>6972610.32</v>
      </c>
      <c r="E35" s="74">
        <f>D35*1.04</f>
        <v>7251514.7328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v>434000</v>
      </c>
      <c r="D36" s="47">
        <f aca="true" t="shared" si="2" ref="D36:E39">C36*1.04</f>
        <v>451360</v>
      </c>
      <c r="E36" s="74">
        <f t="shared" si="2"/>
        <v>469414.4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f>310000+15000+4000</f>
        <v>329000</v>
      </c>
      <c r="D37" s="47">
        <f t="shared" si="2"/>
        <v>342160</v>
      </c>
      <c r="E37" s="74">
        <f t="shared" si="2"/>
        <v>355846.4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v>2318</v>
      </c>
      <c r="D38" s="47">
        <f t="shared" si="2"/>
        <v>2410.7200000000003</v>
      </c>
      <c r="E38" s="74">
        <f t="shared" si="2"/>
        <v>2507.1488000000004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v>5218601</v>
      </c>
      <c r="D39" s="47">
        <f t="shared" si="2"/>
        <v>5427345.04</v>
      </c>
      <c r="E39" s="74">
        <f t="shared" si="2"/>
        <v>5644438.8416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12688352</v>
      </c>
      <c r="D40" s="90">
        <f>SUM(D35:D39)</f>
        <v>13195886.08</v>
      </c>
      <c r="E40" s="65">
        <f>SUM(E35:E39)</f>
        <v>13723721.523200002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34255511</v>
      </c>
      <c r="D41" s="61">
        <f>D18+D34</f>
        <v>27463457.119999997</v>
      </c>
      <c r="E41" s="67">
        <f>E18+E34</f>
        <v>28016765.844800003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34255511</v>
      </c>
      <c r="D42" s="62">
        <f>SUM(D26,D40)</f>
        <v>34914517.12</v>
      </c>
      <c r="E42" s="68">
        <f>SUM(E26,E40)</f>
        <v>35689378.24160001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1">
      <selection activeCell="H19" sqref="H19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4009240-861152</f>
        <v>3148088</v>
      </c>
      <c r="D11" s="69">
        <f>C11*1.04</f>
        <v>3274011.52</v>
      </c>
      <c r="E11" s="73">
        <f>D11*1.04</f>
        <v>3404971.9808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5">C12*1.04</f>
        <v>1593535.84</v>
      </c>
      <c r="E12" s="74">
        <f t="shared" si="0"/>
        <v>1657277.2736000002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4600936</v>
      </c>
      <c r="D13" s="47">
        <f t="shared" si="0"/>
        <v>4784973.44</v>
      </c>
      <c r="E13" s="74">
        <f t="shared" si="0"/>
        <v>4976372.3776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8772565</v>
      </c>
      <c r="D14" s="47">
        <f t="shared" si="0"/>
        <v>9123467.6</v>
      </c>
      <c r="E14" s="74">
        <f t="shared" si="0"/>
        <v>9488406.304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1828416</v>
      </c>
      <c r="D15" s="47">
        <f t="shared" si="0"/>
        <v>1901552.6400000001</v>
      </c>
      <c r="E15" s="74">
        <f t="shared" si="0"/>
        <v>1977614.7456000003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19882251</v>
      </c>
      <c r="D16" s="56">
        <f>SUM(D11:D15)</f>
        <v>20677541.04</v>
      </c>
      <c r="E16" s="64">
        <f>SUM(E11:E15)</f>
        <v>21504642.681599997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1840000</v>
      </c>
      <c r="D17" s="47">
        <f>C17*1.04</f>
        <v>1913600</v>
      </c>
      <c r="E17" s="74">
        <f>D17*1.04</f>
        <v>1990144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21722251</v>
      </c>
      <c r="D18" s="56">
        <f>D16+D17</f>
        <v>22591141.04</v>
      </c>
      <c r="E18" s="64">
        <f>E16+E17</f>
        <v>23494786.681599997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v>9413283</v>
      </c>
      <c r="D19" s="47">
        <f>C19*1.04</f>
        <v>9789814.32</v>
      </c>
      <c r="E19" s="74">
        <f>D19*1.04</f>
        <v>10181406.892800001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v>2553125</v>
      </c>
      <c r="D20" s="47">
        <f aca="true" t="shared" si="1" ref="D20:E25">C20*1.04</f>
        <v>2655250</v>
      </c>
      <c r="E20" s="74">
        <f t="shared" si="1"/>
        <v>2761460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v>7969967</v>
      </c>
      <c r="D21" s="47">
        <f t="shared" si="1"/>
        <v>8288765.680000001</v>
      </c>
      <c r="E21" s="74">
        <f t="shared" si="1"/>
        <v>8620316.307200002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v>267993</v>
      </c>
      <c r="D22" s="47">
        <f t="shared" si="1"/>
        <v>278712.72000000003</v>
      </c>
      <c r="E22" s="74">
        <f t="shared" si="1"/>
        <v>289861.22880000004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f>88399+630</f>
        <v>89029</v>
      </c>
      <c r="D23" s="47">
        <f t="shared" si="1"/>
        <v>92590.16</v>
      </c>
      <c r="E23" s="74">
        <f t="shared" si="1"/>
        <v>96293.76640000001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f t="shared" si="1"/>
        <v>0</v>
      </c>
      <c r="E24" s="74">
        <f t="shared" si="1"/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f>1798964-540-369570</f>
        <v>1428854</v>
      </c>
      <c r="D25" s="47">
        <f t="shared" si="1"/>
        <v>1486008.1600000001</v>
      </c>
      <c r="E25" s="74">
        <f t="shared" si="1"/>
        <v>1545448.4864000003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21722251</v>
      </c>
      <c r="D26" s="57">
        <f>SUM(D19:D25)</f>
        <v>22591141.04</v>
      </c>
      <c r="E26" s="65">
        <f>SUM(E19:E25)</f>
        <v>23494786.6816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v>861152</v>
      </c>
      <c r="D28" s="69">
        <v>895598</v>
      </c>
      <c r="E28" s="73">
        <v>931422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1284007</v>
      </c>
      <c r="D29" s="47">
        <f aca="true" t="shared" si="2" ref="D29:E32">C29*1.04</f>
        <v>1335367.28</v>
      </c>
      <c r="E29" s="74">
        <f t="shared" si="2"/>
        <v>1388781.9712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2"/>
        <v>0</v>
      </c>
      <c r="E30" s="74">
        <f t="shared" si="2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329683</v>
      </c>
      <c r="D31" s="47">
        <f t="shared" si="2"/>
        <v>342870.32</v>
      </c>
      <c r="E31" s="74">
        <f t="shared" si="2"/>
        <v>356585.1328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2"/>
        <v>0</v>
      </c>
      <c r="E32" s="74">
        <f t="shared" si="2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10213510</v>
      </c>
      <c r="D33" s="47">
        <f>C33*1.04</f>
        <v>10622050.4</v>
      </c>
      <c r="E33" s="74">
        <f>D33*1.04</f>
        <v>11046932.416000001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12688352</v>
      </c>
      <c r="D34" s="66">
        <f>SUM(D28:D33)</f>
        <v>13195886</v>
      </c>
      <c r="E34" s="64">
        <f>SUM(E28:E33)</f>
        <v>13723721.520000001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v>6798680</v>
      </c>
      <c r="D35" s="47">
        <f>C35*1.04</f>
        <v>7070627.2</v>
      </c>
      <c r="E35" s="74">
        <f>D35*1.04</f>
        <v>7353452.288000001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v>782627</v>
      </c>
      <c r="D36" s="47">
        <f aca="true" t="shared" si="3" ref="D36:E39">C36*1.04</f>
        <v>813932.0800000001</v>
      </c>
      <c r="E36" s="74">
        <f t="shared" si="3"/>
        <v>846489.3632000001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f>310000+15000+4000</f>
        <v>329000</v>
      </c>
      <c r="D37" s="47">
        <f t="shared" si="3"/>
        <v>342160</v>
      </c>
      <c r="E37" s="74">
        <f t="shared" si="3"/>
        <v>355846.4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v>2318</v>
      </c>
      <c r="D38" s="47">
        <f t="shared" si="3"/>
        <v>2410.7200000000003</v>
      </c>
      <c r="E38" s="74">
        <f t="shared" si="3"/>
        <v>2507.1488000000004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f>5218601-442874</f>
        <v>4775727</v>
      </c>
      <c r="D39" s="47">
        <f t="shared" si="3"/>
        <v>4966756.08</v>
      </c>
      <c r="E39" s="74">
        <f t="shared" si="3"/>
        <v>5165426.3232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12688352</v>
      </c>
      <c r="D40" s="90">
        <f>SUM(D35:D39)</f>
        <v>13195886.08</v>
      </c>
      <c r="E40" s="65">
        <f>SUM(E35:E39)</f>
        <v>13723721.523200002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34410603</v>
      </c>
      <c r="D41" s="61">
        <f>D18+D34</f>
        <v>35787027.04</v>
      </c>
      <c r="E41" s="67">
        <f>E18+E34</f>
        <v>37218508.2016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34410603</v>
      </c>
      <c r="D42" s="62">
        <f>SUM(D26,D40)</f>
        <v>35787027.12</v>
      </c>
      <c r="E42" s="68">
        <f>SUM(E26,E40)</f>
        <v>37218508.2048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10">
      <selection activeCell="E29" sqref="E29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4008210-853368-16500+800</f>
        <v>3139142</v>
      </c>
      <c r="D11" s="69">
        <f>C11*1.04</f>
        <v>3264707.68</v>
      </c>
      <c r="E11" s="73">
        <f>D11*1.04</f>
        <v>3395295.9872000003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5">C12*1.04</f>
        <v>1593535.84</v>
      </c>
      <c r="E12" s="74">
        <f t="shared" si="0"/>
        <v>1657277.2736000002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4642579</v>
      </c>
      <c r="D13" s="47">
        <f t="shared" si="0"/>
        <v>4828282.16</v>
      </c>
      <c r="E13" s="74">
        <f t="shared" si="0"/>
        <v>5021413.446400001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8794337</v>
      </c>
      <c r="D14" s="47">
        <f t="shared" si="0"/>
        <v>9146110.48</v>
      </c>
      <c r="E14" s="74">
        <f t="shared" si="0"/>
        <v>9511954.8992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2171967</v>
      </c>
      <c r="D15" s="47">
        <f t="shared" si="0"/>
        <v>2258845.68</v>
      </c>
      <c r="E15" s="74">
        <f t="shared" si="0"/>
        <v>2349199.5072000003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20280271</v>
      </c>
      <c r="D16" s="56">
        <f>SUM(D11:D15)</f>
        <v>21091481.84</v>
      </c>
      <c r="E16" s="64">
        <f>SUM(E11:E15)</f>
        <v>21935141.1136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1840000</v>
      </c>
      <c r="D17" s="47">
        <f>C17*1.04</f>
        <v>1913600</v>
      </c>
      <c r="E17" s="74">
        <f>D17*1.04</f>
        <v>1990144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22120271</v>
      </c>
      <c r="D18" s="56">
        <f>D16+D17</f>
        <v>23005081.84</v>
      </c>
      <c r="E18" s="64">
        <f>E16+E17</f>
        <v>23925285.1136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f>9574495+3834</f>
        <v>9578329</v>
      </c>
      <c r="D19" s="47">
        <f>C19*1.04</f>
        <v>9961462.16</v>
      </c>
      <c r="E19" s="74">
        <f>D19*1.04</f>
        <v>10359920.6464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f>2595191+1191</f>
        <v>2596382</v>
      </c>
      <c r="D20" s="47">
        <f aca="true" t="shared" si="1" ref="D20:E25">C20*1.04</f>
        <v>2700237.2800000003</v>
      </c>
      <c r="E20" s="74">
        <f t="shared" si="1"/>
        <v>2808246.7712000003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f>8181431+110372+5445-2000</f>
        <v>8295248</v>
      </c>
      <c r="D21" s="47">
        <f t="shared" si="1"/>
        <v>8627057.92</v>
      </c>
      <c r="E21" s="74">
        <f t="shared" si="1"/>
        <v>8972140.2368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f>267993+15000</f>
        <v>282993</v>
      </c>
      <c r="D22" s="47">
        <f t="shared" si="1"/>
        <v>294312.72000000003</v>
      </c>
      <c r="E22" s="74">
        <f t="shared" si="1"/>
        <v>306085.22880000004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v>89440</v>
      </c>
      <c r="D23" s="47">
        <f t="shared" si="1"/>
        <v>93017.6</v>
      </c>
      <c r="E23" s="74">
        <f t="shared" si="1"/>
        <v>96738.304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f t="shared" si="1"/>
        <v>0</v>
      </c>
      <c r="E24" s="74">
        <f t="shared" si="1"/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f>1427421-16500-125372-4645-3025</f>
        <v>1277879</v>
      </c>
      <c r="D25" s="47">
        <f t="shared" si="1"/>
        <v>1328994.1600000001</v>
      </c>
      <c r="E25" s="74">
        <f t="shared" si="1"/>
        <v>1382153.9264000002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22120271</v>
      </c>
      <c r="D26" s="57">
        <f>SUM(D19:D25)</f>
        <v>23005081.84</v>
      </c>
      <c r="E26" s="65">
        <f>SUM(E19:E25)</f>
        <v>23925285.1136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f>853368+16500-800</f>
        <v>869068</v>
      </c>
      <c r="D28" s="69">
        <f>895598+9065-832</f>
        <v>903831</v>
      </c>
      <c r="E28" s="73">
        <f>931422+9427-865</f>
        <v>939984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1284007</v>
      </c>
      <c r="D29" s="47">
        <f aca="true" t="shared" si="2" ref="D29:E32">C29*1.04</f>
        <v>1335367.28</v>
      </c>
      <c r="E29" s="74">
        <f t="shared" si="2"/>
        <v>1388781.9712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2"/>
        <v>0</v>
      </c>
      <c r="E30" s="74">
        <f t="shared" si="2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329683</v>
      </c>
      <c r="D31" s="47">
        <f t="shared" si="2"/>
        <v>342870.32</v>
      </c>
      <c r="E31" s="74">
        <f t="shared" si="2"/>
        <v>356585.1328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2"/>
        <v>0</v>
      </c>
      <c r="E32" s="74">
        <f t="shared" si="2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10444940</v>
      </c>
      <c r="D33" s="47">
        <f>C33*1.04</f>
        <v>10862737.6</v>
      </c>
      <c r="E33" s="74">
        <f>D33*1.04</f>
        <v>11297247.104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12927698</v>
      </c>
      <c r="D34" s="66">
        <f>SUM(D28:D33)</f>
        <v>13444806.2</v>
      </c>
      <c r="E34" s="64">
        <f>SUM(E28:E33)</f>
        <v>13982598.208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f>6914692-800</f>
        <v>6913892</v>
      </c>
      <c r="D35" s="47">
        <f>C35*1.04</f>
        <v>7190447.680000001</v>
      </c>
      <c r="E35" s="74">
        <f>D35*1.04</f>
        <v>7478065.587200001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f>504666+16500</f>
        <v>521166</v>
      </c>
      <c r="D36" s="47">
        <f aca="true" t="shared" si="3" ref="D36:E39">C36*1.04</f>
        <v>542012.64</v>
      </c>
      <c r="E36" s="74">
        <f t="shared" si="3"/>
        <v>563693.1456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f>310000+15000+4000</f>
        <v>329000</v>
      </c>
      <c r="D37" s="47">
        <f t="shared" si="3"/>
        <v>342160</v>
      </c>
      <c r="E37" s="74">
        <f t="shared" si="3"/>
        <v>355846.4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v>2318</v>
      </c>
      <c r="D38" s="47">
        <f t="shared" si="3"/>
        <v>2410.7200000000003</v>
      </c>
      <c r="E38" s="74">
        <f t="shared" si="3"/>
        <v>2507.1488000000004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v>5161322</v>
      </c>
      <c r="D39" s="47">
        <f t="shared" si="3"/>
        <v>5367774.88</v>
      </c>
      <c r="E39" s="74">
        <f t="shared" si="3"/>
        <v>5582485.8752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12927698</v>
      </c>
      <c r="D40" s="90">
        <f>SUM(D35:D39)</f>
        <v>13444805.92</v>
      </c>
      <c r="E40" s="65">
        <f>SUM(E35:E39)</f>
        <v>13982598.156800002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35047969</v>
      </c>
      <c r="D41" s="61">
        <f>D18+D34</f>
        <v>36449888.04</v>
      </c>
      <c r="E41" s="67">
        <f>E18+E34</f>
        <v>37907883.321600005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35047969</v>
      </c>
      <c r="D42" s="62">
        <f>SUM(D26,D40)</f>
        <v>36449887.76</v>
      </c>
      <c r="E42" s="68">
        <f>SUM(E26,E40)</f>
        <v>37907883.2704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13">
      <selection activeCell="C12" sqref="C12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4008210-853368-16500+800-8350</f>
        <v>3130792</v>
      </c>
      <c r="D11" s="69">
        <f>C11*1.04</f>
        <v>3256023.68</v>
      </c>
      <c r="E11" s="73">
        <f>D11*1.04</f>
        <v>3386264.6272000005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5">C12*1.04</f>
        <v>1593535.84</v>
      </c>
      <c r="E12" s="74">
        <f t="shared" si="0"/>
        <v>1657277.2736000002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4642579</v>
      </c>
      <c r="D13" s="47">
        <f t="shared" si="0"/>
        <v>4828282.16</v>
      </c>
      <c r="E13" s="74">
        <f t="shared" si="0"/>
        <v>5021413.446400001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8794337</v>
      </c>
      <c r="D14" s="47">
        <f t="shared" si="0"/>
        <v>9146110.48</v>
      </c>
      <c r="E14" s="74">
        <f t="shared" si="0"/>
        <v>9511954.8992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2171967</v>
      </c>
      <c r="D15" s="47">
        <f t="shared" si="0"/>
        <v>2258845.68</v>
      </c>
      <c r="E15" s="74">
        <f t="shared" si="0"/>
        <v>2349199.5072000003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20271921</v>
      </c>
      <c r="D16" s="56">
        <f>SUM(D11:D15)</f>
        <v>21082797.84</v>
      </c>
      <c r="E16" s="64">
        <f>SUM(E11:E15)</f>
        <v>21926109.7536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1840000</v>
      </c>
      <c r="D17" s="47">
        <f>C17*1.04</f>
        <v>1913600</v>
      </c>
      <c r="E17" s="74">
        <f>D17*1.04</f>
        <v>1990144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22111921</v>
      </c>
      <c r="D18" s="56">
        <f>D16+D17</f>
        <v>22996397.84</v>
      </c>
      <c r="E18" s="64">
        <f>E16+E17</f>
        <v>23916253.7536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f>9574495+3834</f>
        <v>9578329</v>
      </c>
      <c r="D19" s="47">
        <f>C19*1.04</f>
        <v>9961462.16</v>
      </c>
      <c r="E19" s="74">
        <f>D19*1.04</f>
        <v>10359920.6464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f>2595191+1191</f>
        <v>2596382</v>
      </c>
      <c r="D20" s="47">
        <f aca="true" t="shared" si="1" ref="D20:E25">C20*1.04</f>
        <v>2700237.2800000003</v>
      </c>
      <c r="E20" s="74">
        <f t="shared" si="1"/>
        <v>2808246.7712000003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f>8181431+110372+5445-2000+116743</f>
        <v>8411991</v>
      </c>
      <c r="D21" s="47">
        <f t="shared" si="1"/>
        <v>8748470.64</v>
      </c>
      <c r="E21" s="74">
        <f t="shared" si="1"/>
        <v>9098409.4656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f>267993+15000+85400</f>
        <v>368393</v>
      </c>
      <c r="D22" s="47">
        <f t="shared" si="1"/>
        <v>383128.72000000003</v>
      </c>
      <c r="E22" s="74">
        <f t="shared" si="1"/>
        <v>398453.86880000005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v>89440</v>
      </c>
      <c r="D23" s="47">
        <f t="shared" si="1"/>
        <v>93017.6</v>
      </c>
      <c r="E23" s="74">
        <f t="shared" si="1"/>
        <v>96738.304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f t="shared" si="1"/>
        <v>0</v>
      </c>
      <c r="E24" s="74">
        <f t="shared" si="1"/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f>1427421-16500-125372-4645-3025-210493</f>
        <v>1067386</v>
      </c>
      <c r="D25" s="47">
        <f t="shared" si="1"/>
        <v>1110081.44</v>
      </c>
      <c r="E25" s="74">
        <f t="shared" si="1"/>
        <v>1154484.6976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22111921</v>
      </c>
      <c r="D26" s="57">
        <f>SUM(D19:D25)</f>
        <v>22996397.840000004</v>
      </c>
      <c r="E26" s="65">
        <f>SUM(E19:E25)</f>
        <v>23916253.753600005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f>853368+16500-800+8350</f>
        <v>877418</v>
      </c>
      <c r="D28" s="69">
        <f>895598+9065-832</f>
        <v>903831</v>
      </c>
      <c r="E28" s="73">
        <f>931422+9427-865</f>
        <v>939984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1284007</v>
      </c>
      <c r="D29" s="47">
        <f aca="true" t="shared" si="2" ref="D29:E32">C29*1.04</f>
        <v>1335367.28</v>
      </c>
      <c r="E29" s="74">
        <f t="shared" si="2"/>
        <v>1388781.9712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2"/>
        <v>0</v>
      </c>
      <c r="E30" s="74">
        <f t="shared" si="2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329683</v>
      </c>
      <c r="D31" s="47">
        <f t="shared" si="2"/>
        <v>342870.32</v>
      </c>
      <c r="E31" s="74">
        <f t="shared" si="2"/>
        <v>356585.1328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2"/>
        <v>0</v>
      </c>
      <c r="E32" s="74">
        <f t="shared" si="2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10444940</v>
      </c>
      <c r="D33" s="47">
        <f>C33*1.04</f>
        <v>10862737.6</v>
      </c>
      <c r="E33" s="74">
        <f>D33*1.04</f>
        <v>11297247.104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12936048</v>
      </c>
      <c r="D34" s="66">
        <f>SUM(D28:D33)</f>
        <v>13444806.2</v>
      </c>
      <c r="E34" s="64">
        <f>SUM(E28:E33)</f>
        <v>13982598.208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f>6914692-800</f>
        <v>6913892</v>
      </c>
      <c r="D35" s="47">
        <f>C35*1.04</f>
        <v>7190447.680000001</v>
      </c>
      <c r="E35" s="74">
        <f>D35*1.04</f>
        <v>7478065.587200001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f>504666+16500+8350</f>
        <v>529516</v>
      </c>
      <c r="D36" s="47">
        <f aca="true" t="shared" si="3" ref="D36:E39">C36*1.04</f>
        <v>550696.64</v>
      </c>
      <c r="E36" s="74">
        <f t="shared" si="3"/>
        <v>572724.5056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f>310000+15000+4000</f>
        <v>329000</v>
      </c>
      <c r="D37" s="47">
        <f t="shared" si="3"/>
        <v>342160</v>
      </c>
      <c r="E37" s="74">
        <f t="shared" si="3"/>
        <v>355846.4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f>2318+3500000</f>
        <v>3502318</v>
      </c>
      <c r="D38" s="47">
        <f t="shared" si="3"/>
        <v>3642410.72</v>
      </c>
      <c r="E38" s="74">
        <f t="shared" si="3"/>
        <v>3788107.1488000005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f>5161322-3500000</f>
        <v>1661322</v>
      </c>
      <c r="D39" s="47">
        <f t="shared" si="3"/>
        <v>1727774.8800000001</v>
      </c>
      <c r="E39" s="74">
        <f t="shared" si="3"/>
        <v>1796885.8752000001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12936048</v>
      </c>
      <c r="D40" s="90">
        <f>SUM(D35:D39)</f>
        <v>13453489.920000002</v>
      </c>
      <c r="E40" s="65">
        <f>SUM(E35:E39)</f>
        <v>13991629.516800001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35047969</v>
      </c>
      <c r="D41" s="61">
        <f>D18+D34</f>
        <v>36441204.04</v>
      </c>
      <c r="E41" s="67">
        <f>E18+E34</f>
        <v>37898851.961600006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35047969</v>
      </c>
      <c r="D42" s="62">
        <f>SUM(D26,D40)</f>
        <v>36449887.760000005</v>
      </c>
      <c r="E42" s="68">
        <f>SUM(E26,E40)</f>
        <v>37907883.2704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22">
      <selection activeCell="C39" sqref="C39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4130961-1184562</f>
        <v>2946399</v>
      </c>
      <c r="D11" s="69">
        <f>C11*1.04</f>
        <v>3064254.96</v>
      </c>
      <c r="E11" s="73">
        <f>D11*1.04</f>
        <v>3186825.1584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5">C12*1.04</f>
        <v>1593535.84</v>
      </c>
      <c r="E12" s="74">
        <f t="shared" si="0"/>
        <v>1657277.2736000002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4720167</v>
      </c>
      <c r="D13" s="47">
        <f t="shared" si="0"/>
        <v>4908973.68</v>
      </c>
      <c r="E13" s="74">
        <f t="shared" si="0"/>
        <v>5105332.6272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9543584</v>
      </c>
      <c r="D14" s="47">
        <f t="shared" si="0"/>
        <v>9925327.360000001</v>
      </c>
      <c r="E14" s="74">
        <f t="shared" si="0"/>
        <v>10322340.454400001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2337928</v>
      </c>
      <c r="D15" s="47">
        <f t="shared" si="0"/>
        <v>2431445.12</v>
      </c>
      <c r="E15" s="74">
        <f t="shared" si="0"/>
        <v>2528702.9248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21080324</v>
      </c>
      <c r="D16" s="56">
        <f>SUM(D11:D15)</f>
        <v>21923536.960000005</v>
      </c>
      <c r="E16" s="64">
        <f>SUM(E11:E15)</f>
        <v>22800478.4384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1840000</v>
      </c>
      <c r="D17" s="47">
        <f>C17*1.04</f>
        <v>1913600</v>
      </c>
      <c r="E17" s="74">
        <f>D17*1.04</f>
        <v>1990144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22920324</v>
      </c>
      <c r="D18" s="56">
        <f>D16+D17</f>
        <v>23837136.960000005</v>
      </c>
      <c r="E18" s="64">
        <f>E16+E17</f>
        <v>24790622.4384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v>9702849</v>
      </c>
      <c r="D19" s="47">
        <f>C19*1.04</f>
        <v>10090962.96</v>
      </c>
      <c r="E19" s="74">
        <f>D19*1.04</f>
        <v>10494601.478400001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v>2623328</v>
      </c>
      <c r="D20" s="47">
        <f aca="true" t="shared" si="1" ref="D20:E25">C20*1.04</f>
        <v>2728261.12</v>
      </c>
      <c r="E20" s="74">
        <f t="shared" si="1"/>
        <v>2837391.5648000003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v>9019946</v>
      </c>
      <c r="D21" s="47">
        <f t="shared" si="1"/>
        <v>9380743.84</v>
      </c>
      <c r="E21" s="74">
        <f t="shared" si="1"/>
        <v>9755973.5936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v>381295</v>
      </c>
      <c r="D22" s="47">
        <f t="shared" si="1"/>
        <v>396546.8</v>
      </c>
      <c r="E22" s="74">
        <f t="shared" si="1"/>
        <v>412408.672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v>89440</v>
      </c>
      <c r="D23" s="47">
        <f t="shared" si="1"/>
        <v>93017.6</v>
      </c>
      <c r="E23" s="74">
        <f t="shared" si="1"/>
        <v>96738.304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f t="shared" si="1"/>
        <v>0</v>
      </c>
      <c r="E24" s="74">
        <f t="shared" si="1"/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f>1427421-16500-125372-4645-3025-210493+1891+34189</f>
        <v>1103466</v>
      </c>
      <c r="D25" s="47">
        <f t="shared" si="1"/>
        <v>1147604.6400000001</v>
      </c>
      <c r="E25" s="74">
        <f t="shared" si="1"/>
        <v>1193508.8256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22920324</v>
      </c>
      <c r="D26" s="57">
        <f>SUM(D19:D25)</f>
        <v>23837136.960000005</v>
      </c>
      <c r="E26" s="65">
        <f>SUM(E19:E25)</f>
        <v>24790622.4384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v>1184562</v>
      </c>
      <c r="D28" s="69">
        <f>895598+9065-832+328113</f>
        <v>1231944</v>
      </c>
      <c r="E28" s="73">
        <f>931422+9427-865+341239</f>
        <v>1281223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f>1284007+23468</f>
        <v>1307475</v>
      </c>
      <c r="D29" s="47">
        <f aca="true" t="shared" si="2" ref="D29:E32">C29*1.04</f>
        <v>1359774</v>
      </c>
      <c r="E29" s="74">
        <f t="shared" si="2"/>
        <v>1414164.96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2"/>
        <v>0</v>
      </c>
      <c r="E30" s="74">
        <f t="shared" si="2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340787</v>
      </c>
      <c r="D31" s="47">
        <f t="shared" si="2"/>
        <v>354418.48000000004</v>
      </c>
      <c r="E31" s="74">
        <f t="shared" si="2"/>
        <v>368595.21920000005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2"/>
        <v>0</v>
      </c>
      <c r="E32" s="74">
        <f t="shared" si="2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10166688</v>
      </c>
      <c r="D33" s="47">
        <f>C33*1.04</f>
        <v>10573355.52</v>
      </c>
      <c r="E33" s="74">
        <f>D33*1.04</f>
        <v>10996289.7408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12999512</v>
      </c>
      <c r="D34" s="66">
        <f>SUM(D28:D33)</f>
        <v>13519492</v>
      </c>
      <c r="E34" s="64">
        <f>SUM(E28:E33)</f>
        <v>14060272.920000002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v>7100391</v>
      </c>
      <c r="D35" s="47">
        <f>C35*1.04</f>
        <v>7384406.640000001</v>
      </c>
      <c r="E35" s="74">
        <f>D35*1.04</f>
        <v>7679782.905600001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v>543671</v>
      </c>
      <c r="D36" s="47">
        <f aca="true" t="shared" si="3" ref="D36:E39">C36*1.04</f>
        <v>565417.84</v>
      </c>
      <c r="E36" s="74">
        <f t="shared" si="3"/>
        <v>588034.5536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v>336500</v>
      </c>
      <c r="D37" s="47">
        <f t="shared" si="3"/>
        <v>349960</v>
      </c>
      <c r="E37" s="74">
        <f t="shared" si="3"/>
        <v>363958.4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f>2318+3500000</f>
        <v>3502318</v>
      </c>
      <c r="D38" s="47">
        <f t="shared" si="3"/>
        <v>3642410.72</v>
      </c>
      <c r="E38" s="74">
        <f t="shared" si="3"/>
        <v>3788107.1488000005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f>5161322-3500000-144690</f>
        <v>1516632</v>
      </c>
      <c r="D39" s="47">
        <f t="shared" si="3"/>
        <v>1577297.28</v>
      </c>
      <c r="E39" s="74">
        <f t="shared" si="3"/>
        <v>1640389.1712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12999512</v>
      </c>
      <c r="D40" s="90">
        <f>SUM(D35:D39)</f>
        <v>13519492.48</v>
      </c>
      <c r="E40" s="65">
        <f>SUM(E35:E39)</f>
        <v>14060272.179200001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35919836</v>
      </c>
      <c r="D41" s="61">
        <f>D18+D34</f>
        <v>37356628.96000001</v>
      </c>
      <c r="E41" s="67">
        <f>E18+E34</f>
        <v>38850895.3584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35919836</v>
      </c>
      <c r="D42" s="62">
        <f>SUM(D26,D40)</f>
        <v>37356629.440000005</v>
      </c>
      <c r="E42" s="68">
        <f>SUM(E26,E40)</f>
        <v>38850894.6176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zoomScaleSheetLayoutView="100" zoomScalePageLayoutView="0" workbookViewId="0" topLeftCell="A21">
      <selection activeCell="E29" sqref="E29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4350923-2355126</f>
        <v>1995797</v>
      </c>
      <c r="D11" s="69">
        <f>C11*1.04</f>
        <v>2075628.8800000001</v>
      </c>
      <c r="E11" s="73">
        <f>D11*1.04</f>
        <v>2158654.0352000003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5">C12*1.04</f>
        <v>1593535.84</v>
      </c>
      <c r="E12" s="74">
        <f t="shared" si="0"/>
        <v>1657277.2736000002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4810868</v>
      </c>
      <c r="D13" s="47">
        <f t="shared" si="0"/>
        <v>5003302.72</v>
      </c>
      <c r="E13" s="74">
        <f t="shared" si="0"/>
        <v>5203434.8288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10481038</v>
      </c>
      <c r="D14" s="47">
        <f t="shared" si="0"/>
        <v>10900279.52</v>
      </c>
      <c r="E14" s="74">
        <f t="shared" si="0"/>
        <v>11336290.7008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2392039</v>
      </c>
      <c r="D15" s="47">
        <f t="shared" si="0"/>
        <v>2487720.56</v>
      </c>
      <c r="E15" s="74">
        <f t="shared" si="0"/>
        <v>2587229.3824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21211988</v>
      </c>
      <c r="D16" s="56">
        <f>SUM(D11:D15)</f>
        <v>22060467.52</v>
      </c>
      <c r="E16" s="64">
        <f>SUM(E11:E15)</f>
        <v>22942886.220799997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1862000</v>
      </c>
      <c r="D17" s="47">
        <f>C17*1.04</f>
        <v>1936480</v>
      </c>
      <c r="E17" s="74">
        <f>D17*1.04</f>
        <v>2013939.2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23073988</v>
      </c>
      <c r="D18" s="56">
        <f>D16+D17</f>
        <v>23996947.52</v>
      </c>
      <c r="E18" s="64">
        <f>E16+E17</f>
        <v>24956825.420799997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v>9778503</v>
      </c>
      <c r="D19" s="47">
        <f>C19*1.04</f>
        <v>10169643.120000001</v>
      </c>
      <c r="E19" s="74">
        <f>D19*1.04</f>
        <v>10576428.844800001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v>2628719</v>
      </c>
      <c r="D20" s="47">
        <f aca="true" t="shared" si="1" ref="D20:E25">C20*1.04</f>
        <v>2733867.7600000002</v>
      </c>
      <c r="E20" s="74">
        <f t="shared" si="1"/>
        <v>2843222.4704000005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v>9286703</v>
      </c>
      <c r="D21" s="47">
        <f t="shared" si="1"/>
        <v>9658171.120000001</v>
      </c>
      <c r="E21" s="74">
        <f t="shared" si="1"/>
        <v>10044497.964800002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v>387725</v>
      </c>
      <c r="D22" s="47">
        <f t="shared" si="1"/>
        <v>403234</v>
      </c>
      <c r="E22" s="74">
        <f t="shared" si="1"/>
        <v>419363.36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v>128440</v>
      </c>
      <c r="D23" s="47">
        <f t="shared" si="1"/>
        <v>133577.6</v>
      </c>
      <c r="E23" s="74">
        <f t="shared" si="1"/>
        <v>138920.704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f t="shared" si="1"/>
        <v>0</v>
      </c>
      <c r="E24" s="74">
        <f t="shared" si="1"/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v>863898</v>
      </c>
      <c r="D25" s="47">
        <f t="shared" si="1"/>
        <v>898453.92</v>
      </c>
      <c r="E25" s="74">
        <f t="shared" si="1"/>
        <v>934392.0768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23073988</v>
      </c>
      <c r="D26" s="57">
        <f>SUM(D19:D25)</f>
        <v>23996947.520000003</v>
      </c>
      <c r="E26" s="65">
        <f>SUM(E19:E25)</f>
        <v>24956825.4208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f>2355126+300000</f>
        <v>2655126</v>
      </c>
      <c r="D28" s="69">
        <f>312000+2449331</f>
        <v>2761331</v>
      </c>
      <c r="E28" s="73">
        <f>324479+2547305+1</f>
        <v>2871785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1310614</v>
      </c>
      <c r="D29" s="47">
        <f aca="true" t="shared" si="2" ref="D29:E32">C29*1.04</f>
        <v>1363038.56</v>
      </c>
      <c r="E29" s="74">
        <f t="shared" si="2"/>
        <v>1417560.1024000002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2"/>
        <v>0</v>
      </c>
      <c r="E30" s="74">
        <f t="shared" si="2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391831</v>
      </c>
      <c r="D31" s="47">
        <f t="shared" si="2"/>
        <v>407504.24</v>
      </c>
      <c r="E31" s="74">
        <f t="shared" si="2"/>
        <v>423804.4096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2"/>
        <v>0</v>
      </c>
      <c r="E32" s="74">
        <f t="shared" si="2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10172688</v>
      </c>
      <c r="D33" s="47">
        <f>C33*1.04</f>
        <v>10579595.52</v>
      </c>
      <c r="E33" s="74">
        <f>D33*1.04</f>
        <v>11002779.3408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14530259</v>
      </c>
      <c r="D34" s="66">
        <f>SUM(D28:D33)</f>
        <v>15111469.32</v>
      </c>
      <c r="E34" s="64">
        <f>SUM(E28:E33)</f>
        <v>15715928.8528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f>6790587+300000</f>
        <v>7090587</v>
      </c>
      <c r="D35" s="47">
        <f>C35*1.04</f>
        <v>7374210.48</v>
      </c>
      <c r="E35" s="74">
        <f>D35*1.04</f>
        <v>7669178.899200001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v>575510</v>
      </c>
      <c r="D36" s="47">
        <f aca="true" t="shared" si="3" ref="D36:E39">C36*1.04</f>
        <v>598530.4</v>
      </c>
      <c r="E36" s="74">
        <f t="shared" si="3"/>
        <v>622471.616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v>336500</v>
      </c>
      <c r="D37" s="47">
        <f t="shared" si="3"/>
        <v>349960</v>
      </c>
      <c r="E37" s="74">
        <f t="shared" si="3"/>
        <v>363958.4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v>3524318</v>
      </c>
      <c r="D38" s="47">
        <f t="shared" si="3"/>
        <v>3665290.72</v>
      </c>
      <c r="E38" s="74">
        <f t="shared" si="3"/>
        <v>3811902.3488000003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v>3003344</v>
      </c>
      <c r="D39" s="47">
        <f t="shared" si="3"/>
        <v>3123477.7600000002</v>
      </c>
      <c r="E39" s="74">
        <v>3248417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14530259</v>
      </c>
      <c r="D40" s="90">
        <f>SUM(D35:D39)</f>
        <v>15111469.360000001</v>
      </c>
      <c r="E40" s="65">
        <f>SUM(E35:E39)</f>
        <v>15715928.264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37604247</v>
      </c>
      <c r="D41" s="61">
        <f>D18+D34</f>
        <v>39108416.84</v>
      </c>
      <c r="E41" s="67">
        <f>E34+E18</f>
        <v>40672754.2736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37604247</v>
      </c>
      <c r="D42" s="62">
        <f>SUM(D26,D40)</f>
        <v>39108416.88</v>
      </c>
      <c r="E42" s="68">
        <f>E40+E26</f>
        <v>40672753.6848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I48"/>
  <sheetViews>
    <sheetView tabSelected="1" zoomScaleSheetLayoutView="100" zoomScalePageLayoutView="0" workbookViewId="0" topLeftCell="A22">
      <selection activeCell="D31" sqref="D31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63" customWidth="1"/>
    <col min="4" max="5" width="11.19921875" style="63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48"/>
      <c r="D2" s="48"/>
      <c r="E2" s="77"/>
      <c r="H2" s="1"/>
      <c r="I2" s="1"/>
    </row>
    <row r="3" spans="1:9" ht="18.75">
      <c r="A3" s="2" t="s">
        <v>35</v>
      </c>
      <c r="B3" s="3"/>
      <c r="C3" s="48"/>
      <c r="D3" s="48"/>
      <c r="E3" s="77"/>
      <c r="F3" s="4"/>
      <c r="G3" s="4"/>
      <c r="H3" s="5"/>
      <c r="I3" s="5"/>
    </row>
    <row r="4" spans="1:9" ht="15.75">
      <c r="A4" s="6"/>
      <c r="C4" s="49"/>
      <c r="D4" s="78"/>
      <c r="E4" s="49"/>
      <c r="F4" s="4"/>
      <c r="G4" s="4"/>
      <c r="H4" s="5"/>
      <c r="I4" s="5"/>
    </row>
    <row r="5" spans="1:9" ht="16.5" thickBot="1">
      <c r="A5" s="39"/>
      <c r="C5" s="50"/>
      <c r="D5" s="49"/>
      <c r="E5" s="79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51"/>
      <c r="D6" s="80"/>
      <c r="E6" s="81"/>
      <c r="F6" s="4"/>
      <c r="G6" s="4"/>
      <c r="H6" s="5"/>
    </row>
    <row r="7" spans="1:7" ht="15.75">
      <c r="A7" s="9" t="s">
        <v>3</v>
      </c>
      <c r="B7" s="10" t="s">
        <v>4</v>
      </c>
      <c r="C7" s="38" t="s">
        <v>33</v>
      </c>
      <c r="D7" s="82" t="s">
        <v>34</v>
      </c>
      <c r="E7" s="83" t="s">
        <v>36</v>
      </c>
      <c r="F7" s="38"/>
      <c r="G7" s="38"/>
    </row>
    <row r="8" spans="1:5" ht="15.75">
      <c r="A8" s="11"/>
      <c r="B8" s="12"/>
      <c r="C8" s="52"/>
      <c r="D8" s="84"/>
      <c r="E8" s="85"/>
    </row>
    <row r="9" spans="1:5" ht="16.5" thickBot="1">
      <c r="A9" s="13">
        <v>1</v>
      </c>
      <c r="B9" s="14">
        <v>2</v>
      </c>
      <c r="C9" s="53">
        <v>3</v>
      </c>
      <c r="D9" s="86">
        <v>4</v>
      </c>
      <c r="E9" s="87">
        <v>5</v>
      </c>
    </row>
    <row r="10" spans="1:6" ht="16.5" thickBot="1">
      <c r="A10" s="15" t="s">
        <v>5</v>
      </c>
      <c r="B10" s="16"/>
      <c r="C10" s="54"/>
      <c r="D10" s="88"/>
      <c r="E10" s="72"/>
      <c r="F10" s="37"/>
    </row>
    <row r="11" spans="1:8" ht="18.75" customHeight="1">
      <c r="A11" s="17" t="s">
        <v>6</v>
      </c>
      <c r="B11" s="18">
        <v>1</v>
      </c>
      <c r="C11" s="55">
        <f>5269636-2772215</f>
        <v>2497421</v>
      </c>
      <c r="D11" s="69">
        <f>C11*1.04</f>
        <v>2597317.8400000003</v>
      </c>
      <c r="E11" s="73">
        <f>2998427-297217</f>
        <v>2701210</v>
      </c>
      <c r="F11" s="41"/>
      <c r="G11" s="36"/>
      <c r="H11" s="43"/>
    </row>
    <row r="12" spans="1:7" ht="18.75" customHeight="1">
      <c r="A12" s="19" t="s">
        <v>7</v>
      </c>
      <c r="B12" s="20">
        <v>2</v>
      </c>
      <c r="C12" s="45">
        <v>1532246</v>
      </c>
      <c r="D12" s="47">
        <f aca="true" t="shared" si="0" ref="D12:E15">C12*1.04</f>
        <v>1593535.84</v>
      </c>
      <c r="E12" s="74">
        <f t="shared" si="0"/>
        <v>1657277.2736000002</v>
      </c>
      <c r="F12" s="41"/>
      <c r="G12" s="41"/>
    </row>
    <row r="13" spans="1:7" ht="18.75" customHeight="1">
      <c r="A13" s="21" t="s">
        <v>8</v>
      </c>
      <c r="B13" s="22">
        <v>3</v>
      </c>
      <c r="C13" s="47">
        <v>4881644</v>
      </c>
      <c r="D13" s="47">
        <f t="shared" si="0"/>
        <v>5076909.76</v>
      </c>
      <c r="E13" s="74">
        <f t="shared" si="0"/>
        <v>5279986.1504</v>
      </c>
      <c r="F13" s="41"/>
      <c r="G13" s="41"/>
    </row>
    <row r="14" spans="1:7" ht="18.75" customHeight="1">
      <c r="A14" s="19" t="s">
        <v>9</v>
      </c>
      <c r="B14" s="20">
        <v>4</v>
      </c>
      <c r="C14" s="45">
        <v>10629082</v>
      </c>
      <c r="D14" s="47">
        <f t="shared" si="0"/>
        <v>11054245.280000001</v>
      </c>
      <c r="E14" s="74">
        <f t="shared" si="0"/>
        <v>11496415.091200002</v>
      </c>
      <c r="F14" s="41"/>
      <c r="G14" s="41"/>
    </row>
    <row r="15" spans="1:7" ht="18.75" customHeight="1">
      <c r="A15" s="19" t="s">
        <v>27</v>
      </c>
      <c r="B15" s="20">
        <v>6</v>
      </c>
      <c r="C15" s="45">
        <v>2397722</v>
      </c>
      <c r="D15" s="47">
        <f t="shared" si="0"/>
        <v>2493630.88</v>
      </c>
      <c r="E15" s="74">
        <f t="shared" si="0"/>
        <v>2593376.1152</v>
      </c>
      <c r="F15" s="41"/>
      <c r="G15" s="41"/>
    </row>
    <row r="16" spans="1:7" ht="18.75" customHeight="1">
      <c r="A16" s="94" t="s">
        <v>37</v>
      </c>
      <c r="B16" s="91">
        <v>7</v>
      </c>
      <c r="C16" s="56">
        <f>SUM(C11:C15)</f>
        <v>21938115</v>
      </c>
      <c r="D16" s="56">
        <f>SUM(D11:D15)</f>
        <v>22815639.6</v>
      </c>
      <c r="E16" s="64">
        <f>SUM(E11:E15)</f>
        <v>23728264.630400002</v>
      </c>
      <c r="F16" s="41"/>
      <c r="G16" s="41"/>
    </row>
    <row r="17" spans="1:7" ht="18.75" customHeight="1">
      <c r="A17" s="95" t="s">
        <v>30</v>
      </c>
      <c r="B17" s="20">
        <v>8</v>
      </c>
      <c r="C17" s="45">
        <v>1862000</v>
      </c>
      <c r="D17" s="47">
        <f>C17*1.04</f>
        <v>1936480</v>
      </c>
      <c r="E17" s="74">
        <f>D17*1.04</f>
        <v>2013939.2</v>
      </c>
      <c r="F17" s="41"/>
      <c r="G17" s="41"/>
    </row>
    <row r="18" spans="1:7" ht="18.75" customHeight="1">
      <c r="A18" s="94" t="s">
        <v>38</v>
      </c>
      <c r="B18" s="96">
        <v>9</v>
      </c>
      <c r="C18" s="56">
        <f>C16+C17</f>
        <v>23800115</v>
      </c>
      <c r="D18" s="56">
        <f>D16+D17</f>
        <v>24752119.6</v>
      </c>
      <c r="E18" s="64">
        <f>E16+E17</f>
        <v>25742203.8304</v>
      </c>
      <c r="F18" s="41"/>
      <c r="G18" s="42"/>
    </row>
    <row r="19" spans="1:7" ht="18.75" customHeight="1">
      <c r="A19" s="19" t="s">
        <v>10</v>
      </c>
      <c r="B19" s="92">
        <v>10</v>
      </c>
      <c r="C19" s="45">
        <v>9450261</v>
      </c>
      <c r="D19" s="47">
        <f>C19*1.04</f>
        <v>9828271.44</v>
      </c>
      <c r="E19" s="74">
        <f>D19*1.04</f>
        <v>10221402.2976</v>
      </c>
      <c r="F19" s="41"/>
      <c r="G19" s="41"/>
    </row>
    <row r="20" spans="1:7" ht="18.75" customHeight="1">
      <c r="A20" s="21" t="s">
        <v>11</v>
      </c>
      <c r="B20" s="93">
        <v>11</v>
      </c>
      <c r="C20" s="46">
        <v>2536144</v>
      </c>
      <c r="D20" s="47">
        <f aca="true" t="shared" si="1" ref="D20:E25">C20*1.04</f>
        <v>2637589.7600000002</v>
      </c>
      <c r="E20" s="74">
        <f t="shared" si="1"/>
        <v>2743093.3504000003</v>
      </c>
      <c r="F20" s="41"/>
      <c r="G20" s="41"/>
    </row>
    <row r="21" spans="1:7" ht="18.75" customHeight="1">
      <c r="A21" s="19" t="s">
        <v>12</v>
      </c>
      <c r="B21" s="92">
        <v>12</v>
      </c>
      <c r="C21" s="45">
        <v>10195092</v>
      </c>
      <c r="D21" s="47">
        <f t="shared" si="1"/>
        <v>10602895.68</v>
      </c>
      <c r="E21" s="74">
        <f t="shared" si="1"/>
        <v>11027011.5072</v>
      </c>
      <c r="F21" s="41"/>
      <c r="G21" s="41"/>
    </row>
    <row r="22" spans="1:7" ht="18.75" customHeight="1">
      <c r="A22" s="21" t="s">
        <v>13</v>
      </c>
      <c r="B22" s="93">
        <v>13</v>
      </c>
      <c r="C22" s="46">
        <v>466462</v>
      </c>
      <c r="D22" s="47">
        <f t="shared" si="1"/>
        <v>485120.48000000004</v>
      </c>
      <c r="E22" s="74">
        <f t="shared" si="1"/>
        <v>504525.29920000007</v>
      </c>
      <c r="F22" s="41"/>
      <c r="G22" s="41"/>
    </row>
    <row r="23" spans="1:7" ht="18.75" customHeight="1">
      <c r="A23" s="19" t="s">
        <v>14</v>
      </c>
      <c r="B23" s="92">
        <v>14</v>
      </c>
      <c r="C23" s="45">
        <v>321680</v>
      </c>
      <c r="D23" s="47">
        <f t="shared" si="1"/>
        <v>334547.2</v>
      </c>
      <c r="E23" s="74">
        <f t="shared" si="1"/>
        <v>347929.08800000005</v>
      </c>
      <c r="F23" s="41"/>
      <c r="G23" s="41"/>
    </row>
    <row r="24" spans="1:7" ht="18.75" customHeight="1">
      <c r="A24" s="21" t="s">
        <v>30</v>
      </c>
      <c r="B24" s="93">
        <v>15</v>
      </c>
      <c r="C24" s="47">
        <v>0</v>
      </c>
      <c r="D24" s="47">
        <f t="shared" si="1"/>
        <v>0</v>
      </c>
      <c r="E24" s="74">
        <f t="shared" si="1"/>
        <v>0</v>
      </c>
      <c r="F24" s="37"/>
      <c r="G24" s="41"/>
    </row>
    <row r="25" spans="1:7" ht="18.75" customHeight="1">
      <c r="A25" s="19" t="s">
        <v>15</v>
      </c>
      <c r="B25" s="92">
        <v>16</v>
      </c>
      <c r="C25" s="45">
        <v>830476</v>
      </c>
      <c r="D25" s="47">
        <f t="shared" si="1"/>
        <v>863695.04</v>
      </c>
      <c r="E25" s="74">
        <f t="shared" si="1"/>
        <v>898242.8416</v>
      </c>
      <c r="F25" s="41"/>
      <c r="G25" s="41"/>
    </row>
    <row r="26" spans="1:7" ht="18.75" customHeight="1" thickBot="1">
      <c r="A26" s="24" t="s">
        <v>39</v>
      </c>
      <c r="B26" s="23">
        <v>17</v>
      </c>
      <c r="C26" s="57">
        <f>SUM(C19:C25)</f>
        <v>23800115</v>
      </c>
      <c r="D26" s="57">
        <f>SUM(D19:D25)</f>
        <v>24752119.599999998</v>
      </c>
      <c r="E26" s="65">
        <f>SUM(E19:E25)</f>
        <v>25742204.384</v>
      </c>
      <c r="F26" s="41"/>
      <c r="G26" s="42"/>
    </row>
    <row r="27" spans="1:7" ht="18.75" customHeight="1" thickBot="1">
      <c r="A27" s="25" t="s">
        <v>16</v>
      </c>
      <c r="B27" s="26"/>
      <c r="C27" s="58"/>
      <c r="D27" s="71"/>
      <c r="E27" s="76"/>
      <c r="F27" s="41"/>
      <c r="G27" s="41"/>
    </row>
    <row r="28" spans="1:7" ht="18.75" customHeight="1">
      <c r="A28" s="40" t="s">
        <v>28</v>
      </c>
      <c r="B28" s="27">
        <v>18</v>
      </c>
      <c r="C28" s="59">
        <v>2772215</v>
      </c>
      <c r="D28" s="69">
        <f>312000+2449331+121772</f>
        <v>2883103</v>
      </c>
      <c r="E28" s="73">
        <v>2998429</v>
      </c>
      <c r="F28" s="41"/>
      <c r="G28" s="41"/>
    </row>
    <row r="29" spans="1:7" ht="18.75" customHeight="1">
      <c r="A29" s="28" t="s">
        <v>17</v>
      </c>
      <c r="B29" s="29">
        <v>19</v>
      </c>
      <c r="C29" s="44">
        <v>722908</v>
      </c>
      <c r="D29" s="47">
        <f aca="true" t="shared" si="2" ref="D29:E32">C29*1.04</f>
        <v>751824.3200000001</v>
      </c>
      <c r="E29" s="74">
        <f t="shared" si="2"/>
        <v>781897.2928</v>
      </c>
      <c r="F29" s="41"/>
      <c r="G29" s="41"/>
    </row>
    <row r="30" spans="1:7" ht="18.75" customHeight="1">
      <c r="A30" s="28" t="s">
        <v>18</v>
      </c>
      <c r="B30" s="29">
        <v>20</v>
      </c>
      <c r="C30" s="44">
        <v>0</v>
      </c>
      <c r="D30" s="47">
        <f t="shared" si="2"/>
        <v>0</v>
      </c>
      <c r="E30" s="74">
        <f t="shared" si="2"/>
        <v>0</v>
      </c>
      <c r="F30" s="41"/>
      <c r="G30" s="41"/>
    </row>
    <row r="31" spans="1:7" ht="18.75" customHeight="1">
      <c r="A31" s="28" t="s">
        <v>19</v>
      </c>
      <c r="B31" s="29">
        <v>21</v>
      </c>
      <c r="C31" s="44">
        <v>374543</v>
      </c>
      <c r="D31" s="47">
        <f t="shared" si="2"/>
        <v>389524.72000000003</v>
      </c>
      <c r="E31" s="74">
        <f t="shared" si="2"/>
        <v>405105.7088</v>
      </c>
      <c r="F31" s="41"/>
      <c r="G31" s="41"/>
    </row>
    <row r="32" spans="1:7" ht="18.75" customHeight="1">
      <c r="A32" s="28" t="s">
        <v>32</v>
      </c>
      <c r="B32" s="29">
        <v>22</v>
      </c>
      <c r="C32" s="47">
        <v>0</v>
      </c>
      <c r="D32" s="47">
        <f t="shared" si="2"/>
        <v>0</v>
      </c>
      <c r="E32" s="74">
        <f t="shared" si="2"/>
        <v>0</v>
      </c>
      <c r="F32" s="41"/>
      <c r="G32" s="41"/>
    </row>
    <row r="33" spans="1:7" ht="18.75" customHeight="1">
      <c r="A33" s="28" t="s">
        <v>29</v>
      </c>
      <c r="B33" s="29">
        <v>23</v>
      </c>
      <c r="C33" s="44">
        <v>10167005</v>
      </c>
      <c r="D33" s="47">
        <f>C33*1.04</f>
        <v>10573685.200000001</v>
      </c>
      <c r="E33" s="74">
        <f>D33*1.04</f>
        <v>10996632.608000001</v>
      </c>
      <c r="F33" s="41"/>
      <c r="G33" s="41"/>
    </row>
    <row r="34" spans="1:7" ht="18.75" customHeight="1">
      <c r="A34" s="30" t="s">
        <v>40</v>
      </c>
      <c r="B34" s="31">
        <v>24</v>
      </c>
      <c r="C34" s="60">
        <f>SUM(C28:C33)</f>
        <v>14036671</v>
      </c>
      <c r="D34" s="66">
        <f>SUM(D28:D33)</f>
        <v>14598137.240000002</v>
      </c>
      <c r="E34" s="64">
        <f>SUM(E28:E33)</f>
        <v>15182064.6096</v>
      </c>
      <c r="F34" s="41"/>
      <c r="G34" s="42"/>
    </row>
    <row r="35" spans="1:7" ht="18.75" customHeight="1">
      <c r="A35" s="28" t="s">
        <v>20</v>
      </c>
      <c r="B35" s="29">
        <v>25</v>
      </c>
      <c r="C35" s="44">
        <v>6693429</v>
      </c>
      <c r="D35" s="47">
        <f>C35*1.04</f>
        <v>6961166.16</v>
      </c>
      <c r="E35" s="74">
        <f>D35*1.04</f>
        <v>7239612.8064</v>
      </c>
      <c r="F35" s="41"/>
      <c r="G35" s="41"/>
    </row>
    <row r="36" spans="1:7" ht="18.75" customHeight="1">
      <c r="A36" s="28" t="s">
        <v>21</v>
      </c>
      <c r="B36" s="29">
        <v>26</v>
      </c>
      <c r="C36" s="44">
        <v>490417</v>
      </c>
      <c r="D36" s="47">
        <f aca="true" t="shared" si="3" ref="D36:E39">C36*1.04</f>
        <v>510033.68</v>
      </c>
      <c r="E36" s="74">
        <f t="shared" si="3"/>
        <v>530435.0272</v>
      </c>
      <c r="F36" s="41"/>
      <c r="G36" s="41"/>
    </row>
    <row r="37" spans="1:7" ht="18.75" customHeight="1">
      <c r="A37" s="28" t="s">
        <v>22</v>
      </c>
      <c r="B37" s="29">
        <v>27</v>
      </c>
      <c r="C37" s="44">
        <v>325500</v>
      </c>
      <c r="D37" s="47">
        <f t="shared" si="3"/>
        <v>338520</v>
      </c>
      <c r="E37" s="74">
        <f t="shared" si="3"/>
        <v>352060.8</v>
      </c>
      <c r="F37" s="41"/>
      <c r="G37" s="41"/>
    </row>
    <row r="38" spans="1:7" ht="18.75" customHeight="1">
      <c r="A38" s="28" t="s">
        <v>31</v>
      </c>
      <c r="B38" s="29">
        <v>28</v>
      </c>
      <c r="C38" s="44">
        <v>24318</v>
      </c>
      <c r="D38" s="47">
        <f t="shared" si="3"/>
        <v>25290.72</v>
      </c>
      <c r="E38" s="74">
        <f t="shared" si="3"/>
        <v>26302.348800000003</v>
      </c>
      <c r="F38" s="41"/>
      <c r="G38" s="41"/>
    </row>
    <row r="39" spans="1:7" ht="18.75" customHeight="1">
      <c r="A39" s="19" t="s">
        <v>23</v>
      </c>
      <c r="B39" s="20">
        <v>29</v>
      </c>
      <c r="C39" s="45">
        <v>6503007</v>
      </c>
      <c r="D39" s="47">
        <f t="shared" si="3"/>
        <v>6763127.28</v>
      </c>
      <c r="E39" s="74">
        <f>D39*1.04</f>
        <v>7033652.371200001</v>
      </c>
      <c r="F39" s="41"/>
      <c r="G39" s="41"/>
    </row>
    <row r="40" spans="1:7" ht="18.75" customHeight="1" thickBot="1">
      <c r="A40" s="30" t="s">
        <v>41</v>
      </c>
      <c r="B40" s="31">
        <v>30</v>
      </c>
      <c r="C40" s="57">
        <f>SUM(C35:C39)</f>
        <v>14036671</v>
      </c>
      <c r="D40" s="90">
        <f>SUM(D35:D39)</f>
        <v>14598137.84</v>
      </c>
      <c r="E40" s="65">
        <f>SUM(E35:E39)</f>
        <v>15182063.353600001</v>
      </c>
      <c r="F40" s="41"/>
      <c r="G40" s="42"/>
    </row>
    <row r="41" spans="1:7" ht="18.75" customHeight="1">
      <c r="A41" s="32" t="s">
        <v>25</v>
      </c>
      <c r="B41" s="33">
        <v>31</v>
      </c>
      <c r="C41" s="61">
        <f>C18+C34</f>
        <v>37836786</v>
      </c>
      <c r="D41" s="61">
        <f>D18+D34</f>
        <v>39350256.84</v>
      </c>
      <c r="E41" s="67">
        <f>E34+E18</f>
        <v>40924268.44</v>
      </c>
      <c r="F41" s="41"/>
      <c r="G41" s="41"/>
    </row>
    <row r="42" spans="1:7" ht="18.75" customHeight="1" thickBot="1">
      <c r="A42" s="34" t="s">
        <v>26</v>
      </c>
      <c r="B42" s="35">
        <v>32</v>
      </c>
      <c r="C42" s="62">
        <f>SUM(C26,C40)</f>
        <v>37836786</v>
      </c>
      <c r="D42" s="62">
        <f>SUM(D26,D40)</f>
        <v>39350257.44</v>
      </c>
      <c r="E42" s="68">
        <f>E40+E26</f>
        <v>40924267.7376</v>
      </c>
      <c r="F42" s="41"/>
      <c r="G42" s="41"/>
    </row>
    <row r="43" ht="18.75" customHeight="1">
      <c r="E43" s="89"/>
    </row>
    <row r="44" spans="5:6" ht="18.75" customHeight="1">
      <c r="E44" s="89"/>
      <c r="F44" s="37"/>
    </row>
    <row r="45" ht="18.75" customHeight="1">
      <c r="C45" s="63" t="s">
        <v>24</v>
      </c>
    </row>
    <row r="46" spans="1:9" ht="18.75" customHeight="1">
      <c r="A46" s="1"/>
      <c r="B46" s="1"/>
      <c r="D46" s="89"/>
      <c r="E46" s="89"/>
      <c r="H46" s="1"/>
      <c r="I46" s="1"/>
    </row>
    <row r="47" spans="1:9" ht="18.75" customHeight="1">
      <c r="A47" s="1"/>
      <c r="B47" s="1"/>
      <c r="H47" s="1"/>
      <c r="I47" s="1"/>
    </row>
    <row r="48" spans="1:9" ht="18.75" customHeight="1">
      <c r="A48" s="1"/>
      <c r="B48" s="1"/>
      <c r="H48" s="1"/>
      <c r="I48" s="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scale="99" r:id="rId1"/>
  <headerFooter alignWithMargins="0">
    <oddHeader>&amp;R&amp;10A költségvetési rendelettervezet 7.sz.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2010-07-07T12:30:34Z</cp:lastPrinted>
  <dcterms:created xsi:type="dcterms:W3CDTF">2001-09-27T07:04:14Z</dcterms:created>
  <dcterms:modified xsi:type="dcterms:W3CDTF">2011-01-31T06:35:05Z</dcterms:modified>
  <cp:category/>
  <cp:version/>
  <cp:contentType/>
  <cp:contentStatus/>
</cp:coreProperties>
</file>